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200" yWindow="1395" windowWidth="24285" windowHeight="10845" tabRatio="764"/>
  </bookViews>
  <sheets>
    <sheet name="смета" sheetId="87" r:id="rId1"/>
    <sheet name="граффик" sheetId="88" r:id="rId2"/>
    <sheet name="Лист1" sheetId="89" r:id="rId3"/>
    <sheet name="Лист2" sheetId="90" r:id="rId4"/>
  </sheets>
  <externalReferences>
    <externalReference r:id="rId5"/>
  </externalReferences>
  <definedNames>
    <definedName name="_A100000">[1]КАССА!$A$9008</definedName>
    <definedName name="_A11">#REF!</definedName>
    <definedName name="_A16425">[1]КАССА!$A$16233</definedName>
    <definedName name="_A16825">[1]КАССА!$A$16233</definedName>
    <definedName name="_A17225">[1]КАССА!$A$16233</definedName>
    <definedName name="_A20126">[1]КАССА!$A$16134</definedName>
    <definedName name="_A25126">[1]КАССА!$A$16134</definedName>
    <definedName name="_A35126">[1]КАССА!$A$16134</definedName>
    <definedName name="_ftnref1" localSheetId="0">смета!#REF!</definedName>
    <definedName name="_xlnm.Database">#REF!</definedName>
    <definedName name="КМ">#REF!</definedName>
    <definedName name="КР">#REF!</definedName>
    <definedName name="Курс">#REF!</definedName>
    <definedName name="КурсDM">#REF!</definedName>
    <definedName name="Налог">#REF!</definedName>
  </definedNames>
  <calcPr calcId="125725"/>
</workbook>
</file>

<file path=xl/calcChain.xml><?xml version="1.0" encoding="utf-8"?>
<calcChain xmlns="http://schemas.openxmlformats.org/spreadsheetml/2006/main">
  <c r="G24" i="90"/>
  <c r="E24"/>
  <c r="E23"/>
  <c r="I19"/>
  <c r="H19"/>
  <c r="G19"/>
  <c r="I18"/>
  <c r="H18"/>
  <c r="I17"/>
  <c r="H17"/>
  <c r="G17"/>
  <c r="G20" s="1"/>
  <c r="I14"/>
  <c r="H14"/>
  <c r="C80" i="87"/>
  <c r="C78"/>
  <c r="D8" i="89"/>
  <c r="D12" s="1"/>
  <c r="D17"/>
  <c r="D18"/>
  <c r="D20"/>
  <c r="D21"/>
  <c r="D22"/>
  <c r="D31"/>
  <c r="D40"/>
  <c r="K57" i="87"/>
  <c r="K54"/>
  <c r="K48"/>
  <c r="K38"/>
  <c r="K32"/>
  <c r="K29"/>
  <c r="K28"/>
  <c r="K26"/>
  <c r="K23"/>
  <c r="K22"/>
  <c r="K18"/>
  <c r="K14"/>
  <c r="D32"/>
  <c r="E61"/>
  <c r="E62"/>
  <c r="I15"/>
  <c r="H15"/>
  <c r="I45"/>
  <c r="H45"/>
  <c r="I14"/>
  <c r="I19"/>
  <c r="I23"/>
  <c r="I26"/>
  <c r="I39"/>
  <c r="I40"/>
  <c r="I42"/>
  <c r="I43"/>
  <c r="I44"/>
  <c r="I48"/>
  <c r="I49"/>
  <c r="I51"/>
  <c r="I55"/>
  <c r="H20" i="90" l="1"/>
  <c r="I20"/>
  <c r="G15"/>
  <c r="D24" i="89"/>
  <c r="D23"/>
  <c r="I16" i="87"/>
  <c r="H55"/>
  <c r="G55"/>
  <c r="H54"/>
  <c r="G54"/>
  <c r="H51"/>
  <c r="D50"/>
  <c r="H49"/>
  <c r="H48"/>
  <c r="G48"/>
  <c r="G52" s="1"/>
  <c r="H44"/>
  <c r="H43"/>
  <c r="H42"/>
  <c r="D41"/>
  <c r="H40"/>
  <c r="H39"/>
  <c r="D28"/>
  <c r="D27"/>
  <c r="H26"/>
  <c r="G26"/>
  <c r="H23"/>
  <c r="G23"/>
  <c r="H19"/>
  <c r="G19"/>
  <c r="D18"/>
  <c r="D22" s="1"/>
  <c r="I22" s="1"/>
  <c r="H14"/>
  <c r="H16" s="1"/>
  <c r="G14"/>
  <c r="I21" i="90" l="1"/>
  <c r="I15"/>
  <c r="H15"/>
  <c r="H22" i="87"/>
  <c r="G22"/>
  <c r="H18"/>
  <c r="H20" s="1"/>
  <c r="I18"/>
  <c r="I20" s="1"/>
  <c r="H27"/>
  <c r="I27"/>
  <c r="H32"/>
  <c r="I32"/>
  <c r="I35"/>
  <c r="D30"/>
  <c r="I30" s="1"/>
  <c r="I29"/>
  <c r="H50"/>
  <c r="H52" s="1"/>
  <c r="I50"/>
  <c r="I52" s="1"/>
  <c r="I54"/>
  <c r="H28"/>
  <c r="I28"/>
  <c r="H41"/>
  <c r="I41"/>
  <c r="G32"/>
  <c r="G16"/>
  <c r="H29"/>
  <c r="G18"/>
  <c r="G20" s="1"/>
  <c r="D31"/>
  <c r="H35"/>
  <c r="G56"/>
  <c r="H56"/>
  <c r="I38"/>
  <c r="D33"/>
  <c r="I33" s="1"/>
  <c r="G29"/>
  <c r="D34"/>
  <c r="I34" s="1"/>
  <c r="I24" i="90" l="1"/>
  <c r="G23"/>
  <c r="I23" s="1"/>
  <c r="I25" s="1"/>
  <c r="I26" s="1"/>
  <c r="I46" i="87"/>
  <c r="H30"/>
  <c r="G36"/>
  <c r="I56"/>
  <c r="H31"/>
  <c r="I31"/>
  <c r="I36" s="1"/>
  <c r="G24"/>
  <c r="H34"/>
  <c r="H38"/>
  <c r="H46" s="1"/>
  <c r="G38"/>
  <c r="G46" s="1"/>
  <c r="H33"/>
  <c r="H24"/>
  <c r="I27" i="90" l="1"/>
  <c r="I28" s="1"/>
  <c r="G57" i="87"/>
  <c r="I63" s="1"/>
  <c r="I24"/>
  <c r="I57" s="1"/>
  <c r="H36"/>
  <c r="H57" s="1"/>
  <c r="I10" i="90" l="1"/>
  <c r="I61" i="87"/>
  <c r="I60"/>
  <c r="I62"/>
  <c r="G62"/>
  <c r="G61"/>
  <c r="G60"/>
  <c r="G63"/>
  <c r="I64" l="1"/>
  <c r="I65" s="1"/>
  <c r="I66" s="1"/>
  <c r="I67" l="1"/>
  <c r="I10" l="1"/>
</calcChain>
</file>

<file path=xl/sharedStrings.xml><?xml version="1.0" encoding="utf-8"?>
<sst xmlns="http://schemas.openxmlformats.org/spreadsheetml/2006/main" count="344" uniqueCount="119">
  <si>
    <t>НДС 18%</t>
  </si>
  <si>
    <t>№ п/п</t>
  </si>
  <si>
    <t>Наименование работ и затрат</t>
  </si>
  <si>
    <t>Ед.изм.</t>
  </si>
  <si>
    <t>Кол-во единиц</t>
  </si>
  <si>
    <t>Стоимость единицы</t>
  </si>
  <si>
    <t>ВСЕГО, руб.</t>
  </si>
  <si>
    <t>Работа (включая НР и СП), руб.</t>
  </si>
  <si>
    <t>4</t>
  </si>
  <si>
    <t>5</t>
  </si>
  <si>
    <t>6</t>
  </si>
  <si>
    <t>м2</t>
  </si>
  <si>
    <t>Итого по разделу</t>
  </si>
  <si>
    <t>Разные работы</t>
  </si>
  <si>
    <t>Стены</t>
  </si>
  <si>
    <t>компл</t>
  </si>
  <si>
    <t>Полы</t>
  </si>
  <si>
    <t>Потолки</t>
  </si>
  <si>
    <t>Электромонтажные работы</t>
  </si>
  <si>
    <t>шт</t>
  </si>
  <si>
    <t>Всего по смете</t>
  </si>
  <si>
    <t>Грунтовка Тифенгрунд, 10л</t>
  </si>
  <si>
    <t>ООО"Стройтехсервис-М"</t>
  </si>
  <si>
    <t>г. Москва Нахимовский проспект д.36 корп.1, тел. 8(495)514-74-38</t>
  </si>
  <si>
    <t>www.stroytechservis.ru</t>
  </si>
  <si>
    <t>Клей для стеклообоев Oscar Diy, готовый, 5 кг</t>
  </si>
  <si>
    <t>Шпаклевка SHEETROCK (ШИТРОК) 28кг</t>
  </si>
  <si>
    <t>вед</t>
  </si>
  <si>
    <t>Шпатлевка стен и перегородок за 2 раза с грунтовкой поверхности</t>
  </si>
  <si>
    <t>Мусорный контейнеры 8м3</t>
  </si>
  <si>
    <t>Всего по разделам</t>
  </si>
  <si>
    <t>Всего с НДС 18%</t>
  </si>
  <si>
    <t>Монтаж потолков типа "Армстронг"</t>
  </si>
  <si>
    <t>Слаботочные системы</t>
  </si>
  <si>
    <t>Работа: прокладка UTP кабеля, установка точек соединения.</t>
  </si>
  <si>
    <t>Петраков В.Н.</t>
  </si>
  <si>
    <t>1.1</t>
  </si>
  <si>
    <t>2</t>
  </si>
  <si>
    <t>2.1</t>
  </si>
  <si>
    <t>3</t>
  </si>
  <si>
    <t>3.1</t>
  </si>
  <si>
    <t>3.2</t>
  </si>
  <si>
    <t>4.1</t>
  </si>
  <si>
    <t>5.1</t>
  </si>
  <si>
    <t>6.1</t>
  </si>
  <si>
    <t>7</t>
  </si>
  <si>
    <t>7.1</t>
  </si>
  <si>
    <t>8</t>
  </si>
  <si>
    <t>9</t>
  </si>
  <si>
    <t>10</t>
  </si>
  <si>
    <t>11</t>
  </si>
  <si>
    <t>Демонтажные работы</t>
  </si>
  <si>
    <t>Потолок типа "Армстронг" комплект (с учетом 10% расхода)</t>
  </si>
  <si>
    <t>м.п</t>
  </si>
  <si>
    <t>4.2</t>
  </si>
  <si>
    <t>4.3</t>
  </si>
  <si>
    <t>кабель ВВГ нг 3х2.5</t>
  </si>
  <si>
    <t>кабель ВВГ нг 3х1.5</t>
  </si>
  <si>
    <t>гофра 16мм</t>
  </si>
  <si>
    <t xml:space="preserve">кабель UTP </t>
  </si>
  <si>
    <t>4.4</t>
  </si>
  <si>
    <t>Другие работы</t>
  </si>
  <si>
    <t>Оклейка стен стеклообоями с грунтовкой поверхности</t>
  </si>
  <si>
    <t>Стеклообои Х-Glass Gold Елка средняя</t>
  </si>
  <si>
    <t>Монтаж порога дверного</t>
  </si>
  <si>
    <t>Порог ПО прямой открытое крепление 2700x30 мм серебро</t>
  </si>
  <si>
    <t>Краска для внутренних работ Teknos Ekora 7</t>
  </si>
  <si>
    <t>Наценка за ночные работы 10%</t>
  </si>
  <si>
    <t>СМР всего , руб.</t>
  </si>
  <si>
    <t>Материалы всего , руб.</t>
  </si>
  <si>
    <t>Материалы (включая заготовит., скл. и трасп. расходы), руб.</t>
  </si>
  <si>
    <t xml:space="preserve">Смета </t>
  </si>
  <si>
    <t>на общестроительные работы</t>
  </si>
  <si>
    <t>1</t>
  </si>
  <si>
    <t>И того</t>
  </si>
  <si>
    <t>Подрядчик:</t>
  </si>
  <si>
    <t>Заказчик:</t>
  </si>
  <si>
    <t>ООО «Стройтехсервис-М»</t>
  </si>
  <si>
    <t>Генеральный директор</t>
  </si>
  <si>
    <t>__________________ Петраков В.Н.</t>
  </si>
  <si>
    <t>Доп.офис 142702, Московская обл., г. Видное, ул. Тинькова, д. 39, оф. 12</t>
  </si>
  <si>
    <t>расположенном по адресу: Г. МОСКВА, ул.Вавилова д.5 корп.3</t>
  </si>
  <si>
    <t>Укладка ламината с подложкой (поставка заказчика)</t>
  </si>
  <si>
    <t>Монтаж плинтуса ПВХ (поставка заказчика)</t>
  </si>
  <si>
    <t>Розетка 2К+З винтовые зажимы немецкий стандарт 10/16A Legrand valena алюминий</t>
  </si>
  <si>
    <t>Розетка компьютерная 2хRJ45 UTP кат. 6 с захватами Legrand valena алюминий</t>
  </si>
  <si>
    <t>Рамка 2 поста Легран Валена (алюминий)</t>
  </si>
  <si>
    <t>Рамка 3 поста Легран Валена (алюминий)</t>
  </si>
  <si>
    <t>Рамка 4 поста Легранд Валена (алюминий)</t>
  </si>
  <si>
    <t>1.2</t>
  </si>
  <si>
    <t>Комлекс демонтажных работ: демонтаж не несущих перегородок, демонтаж потолков, демонтаж напольного покрытия, снятие обоев с затаривание в мешки с загрузкой в контейнеры.</t>
  </si>
  <si>
    <t>Кабельная разводка с выводами, монтаж оконечных приборов.</t>
  </si>
  <si>
    <t xml:space="preserve">СТАЦИОНАРНЫЕ ОФИСНЫЕ ПЕРЕГОРОДКИ с двойным стеклом и жалюзи ( 4 двери) с  установкой  </t>
  </si>
  <si>
    <t>Транспортные расходы 3%</t>
  </si>
  <si>
    <t>Расходные материалы 3%</t>
  </si>
  <si>
    <t>Приложение №1 к договору № 02.12.16-1</t>
  </si>
  <si>
    <t>Разгрузка материалов и подъем материала на проектную отметку. 3%</t>
  </si>
  <si>
    <t xml:space="preserve">Улучшенная окраска стен в 2 слоя </t>
  </si>
  <si>
    <t xml:space="preserve">Установка перегородок </t>
  </si>
  <si>
    <t xml:space="preserve">дата окончания </t>
  </si>
  <si>
    <t xml:space="preserve">дата начала </t>
  </si>
  <si>
    <t>__________________Стволова М.В.</t>
  </si>
  <si>
    <t>ООО «ЕПЦ»</t>
  </si>
  <si>
    <t>Стволова М.В.</t>
  </si>
  <si>
    <t>Приложение №4 к договору № 02.12.16-1</t>
  </si>
  <si>
    <t>23.24.2016</t>
  </si>
  <si>
    <t xml:space="preserve">Аванс </t>
  </si>
  <si>
    <t xml:space="preserve">Перегородки </t>
  </si>
  <si>
    <t>Остаток</t>
  </si>
  <si>
    <t>Доп работы</t>
  </si>
  <si>
    <t>Доп работы к договору № 02.12.16-1</t>
  </si>
  <si>
    <t>Смета на Дополнительные работы</t>
  </si>
  <si>
    <t>Розетка компьютерная 2хRJ45 UTP  захватами Legrand valena алюминий</t>
  </si>
  <si>
    <t>Перенос места установки серверной</t>
  </si>
  <si>
    <t>И того по разделам</t>
  </si>
  <si>
    <t xml:space="preserve">Установка розеток 2хRJ 2хRJ45 </t>
  </si>
  <si>
    <t xml:space="preserve">Установка дополнительной двери в стекляной перегородке </t>
  </si>
  <si>
    <t>2.2</t>
  </si>
  <si>
    <t xml:space="preserve"> Кроме этого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</si>
</sst>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4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Helv"/>
    </font>
    <font>
      <sz val="8"/>
      <color indexed="8"/>
      <name val="Courier New"/>
      <family val="3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u/>
      <sz val="10"/>
      <color theme="10"/>
      <name val="Arial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6"/>
      <color theme="10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0">
    <xf numFmtId="0" fontId="0" fillId="0" borderId="0"/>
    <xf numFmtId="0" fontId="10" fillId="0" borderId="0"/>
    <xf numFmtId="0" fontId="2" fillId="0" borderId="0" applyNumberFormat="0"/>
    <xf numFmtId="0" fontId="2" fillId="0" borderId="0"/>
    <xf numFmtId="0" fontId="5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7" fillId="0" borderId="0" xfId="5" applyFont="1" applyFill="1"/>
    <xf numFmtId="4" fontId="7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4" fontId="9" fillId="0" borderId="1" xfId="4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4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right" vertical="center" wrapText="1"/>
    </xf>
    <xf numFmtId="0" fontId="7" fillId="0" borderId="1" xfId="4" applyFont="1" applyFill="1" applyBorder="1" applyAlignment="1">
      <alignment horizontal="center" vertical="center" wrapText="1"/>
    </xf>
    <xf numFmtId="4" fontId="4" fillId="0" borderId="1" xfId="4" applyNumberFormat="1" applyFont="1" applyFill="1" applyBorder="1" applyAlignment="1">
      <alignment horizontal="center" vertical="center"/>
    </xf>
    <xf numFmtId="0" fontId="4" fillId="0" borderId="1" xfId="5" applyFont="1" applyFill="1" applyBorder="1"/>
    <xf numFmtId="0" fontId="4" fillId="0" borderId="0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right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horizontal="center"/>
    </xf>
    <xf numFmtId="0" fontId="9" fillId="0" borderId="1" xfId="0" applyNumberFormat="1" applyFont="1" applyFill="1" applyBorder="1" applyAlignment="1">
      <alignment horizontal="right" vertical="center" wrapText="1"/>
    </xf>
    <xf numFmtId="0" fontId="9" fillId="0" borderId="1" xfId="4" applyFont="1" applyFill="1" applyBorder="1" applyAlignment="1">
      <alignment horizontal="center" vertical="center"/>
    </xf>
    <xf numFmtId="4" fontId="7" fillId="0" borderId="1" xfId="4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distributed"/>
    </xf>
    <xf numFmtId="4" fontId="4" fillId="0" borderId="1" xfId="7" applyNumberFormat="1" applyFont="1" applyFill="1" applyBorder="1" applyAlignment="1">
      <alignment horizontal="center" vertical="distributed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4" fontId="7" fillId="0" borderId="5" xfId="4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4" xfId="4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right" vertical="distributed" wrapText="1"/>
    </xf>
    <xf numFmtId="0" fontId="9" fillId="0" borderId="1" xfId="3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4" fillId="0" borderId="4" xfId="4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0" fontId="4" fillId="0" borderId="0" xfId="5" applyFont="1" applyFill="1"/>
    <xf numFmtId="4" fontId="7" fillId="0" borderId="5" xfId="4" applyNumberFormat="1" applyFont="1" applyFill="1" applyBorder="1" applyAlignment="1">
      <alignment horizontal="center" vertical="center" wrapText="1"/>
    </xf>
    <xf numFmtId="1" fontId="7" fillId="0" borderId="6" xfId="4" applyNumberFormat="1" applyFont="1" applyFill="1" applyBorder="1" applyAlignment="1">
      <alignment horizontal="center" vertical="center" wrapText="1"/>
    </xf>
    <xf numFmtId="0" fontId="7" fillId="0" borderId="0" xfId="5" applyFont="1" applyFill="1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/>
    </xf>
    <xf numFmtId="4" fontId="7" fillId="0" borderId="3" xfId="4" applyNumberFormat="1" applyFont="1" applyFill="1" applyBorder="1" applyAlignment="1">
      <alignment horizontal="center" vertical="center" wrapText="1"/>
    </xf>
    <xf numFmtId="4" fontId="9" fillId="0" borderId="3" xfId="4" applyNumberFormat="1" applyFont="1" applyFill="1" applyBorder="1" applyAlignment="1">
      <alignment horizontal="center" vertical="center" wrapText="1"/>
    </xf>
    <xf numFmtId="4" fontId="11" fillId="0" borderId="3" xfId="4" applyNumberFormat="1" applyFont="1" applyFill="1" applyBorder="1" applyAlignment="1">
      <alignment horizontal="center" vertical="center"/>
    </xf>
    <xf numFmtId="4" fontId="4" fillId="0" borderId="4" xfId="8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distributed"/>
    </xf>
    <xf numFmtId="4" fontId="7" fillId="0" borderId="3" xfId="3" applyNumberFormat="1" applyFont="1" applyFill="1" applyBorder="1" applyAlignment="1">
      <alignment horizontal="center" vertical="center"/>
    </xf>
    <xf numFmtId="4" fontId="9" fillId="0" borderId="4" xfId="4" applyNumberFormat="1" applyFont="1" applyFill="1" applyBorder="1" applyAlignment="1">
      <alignment horizontal="center" vertical="center"/>
    </xf>
    <xf numFmtId="1" fontId="7" fillId="0" borderId="1" xfId="4" applyNumberFormat="1" applyFont="1" applyFill="1" applyBorder="1" applyAlignment="1">
      <alignment horizontal="left" vertical="center" wrapText="1"/>
    </xf>
    <xf numFmtId="0" fontId="9" fillId="0" borderId="7" xfId="3" applyFont="1" applyFill="1" applyBorder="1" applyAlignment="1">
      <alignment horizontal="right" vertical="distributed" wrapText="1"/>
    </xf>
    <xf numFmtId="4" fontId="4" fillId="0" borderId="1" xfId="8" applyNumberFormat="1" applyFont="1" applyFill="1" applyBorder="1" applyAlignment="1">
      <alignment horizontal="center" vertical="center"/>
    </xf>
    <xf numFmtId="4" fontId="4" fillId="0" borderId="1" xfId="4" applyNumberFormat="1" applyFont="1" applyFill="1" applyBorder="1" applyAlignment="1">
      <alignment horizontal="center" vertical="center" wrapText="1"/>
    </xf>
    <xf numFmtId="4" fontId="4" fillId="0" borderId="3" xfId="4" applyNumberFormat="1" applyFont="1" applyFill="1" applyBorder="1" applyAlignment="1">
      <alignment horizontal="center" vertical="center"/>
    </xf>
    <xf numFmtId="4" fontId="4" fillId="2" borderId="7" xfId="4" applyNumberFormat="1" applyFont="1" applyFill="1" applyBorder="1" applyAlignment="1">
      <alignment horizontal="center" vertical="center" wrapText="1"/>
    </xf>
    <xf numFmtId="4" fontId="4" fillId="2" borderId="7" xfId="8" applyNumberFormat="1" applyFont="1" applyFill="1" applyBorder="1" applyAlignment="1">
      <alignment horizontal="center" vertical="center" wrapText="1"/>
    </xf>
    <xf numFmtId="0" fontId="14" fillId="2" borderId="0" xfId="4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" fontId="7" fillId="0" borderId="0" xfId="5" applyNumberFormat="1" applyFont="1" applyFill="1"/>
    <xf numFmtId="4" fontId="4" fillId="0" borderId="7" xfId="7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right" vertical="center"/>
    </xf>
    <xf numFmtId="1" fontId="9" fillId="0" borderId="1" xfId="4" applyNumberFormat="1" applyFont="1" applyFill="1" applyBorder="1" applyAlignment="1">
      <alignment horizontal="right" vertical="center"/>
    </xf>
    <xf numFmtId="49" fontId="9" fillId="0" borderId="1" xfId="5" applyNumberFormat="1" applyFont="1" applyFill="1" applyBorder="1" applyAlignment="1">
      <alignment horizontal="right" vertical="center"/>
    </xf>
    <xf numFmtId="49" fontId="4" fillId="0" borderId="7" xfId="5" applyNumberFormat="1" applyFont="1" applyFill="1" applyBorder="1" applyAlignment="1">
      <alignment horizontal="right" vertical="center"/>
    </xf>
    <xf numFmtId="0" fontId="7" fillId="0" borderId="0" xfId="5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4" fillId="2" borderId="7" xfId="4" applyNumberFormat="1" applyFont="1" applyFill="1" applyBorder="1" applyAlignment="1">
      <alignment horizontal="right" vertical="center" wrapText="1"/>
    </xf>
    <xf numFmtId="4" fontId="4" fillId="0" borderId="9" xfId="5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left"/>
    </xf>
    <xf numFmtId="0" fontId="16" fillId="0" borderId="0" xfId="0" applyFont="1"/>
    <xf numFmtId="0" fontId="15" fillId="0" borderId="0" xfId="0" applyFont="1" applyAlignment="1">
      <alignment vertical="center"/>
    </xf>
    <xf numFmtId="4" fontId="4" fillId="0" borderId="0" xfId="5" applyNumberFormat="1" applyFont="1" applyFill="1"/>
    <xf numFmtId="0" fontId="4" fillId="0" borderId="2" xfId="5" applyFont="1" applyFill="1" applyBorder="1"/>
    <xf numFmtId="0" fontId="9" fillId="0" borderId="7" xfId="3" applyFont="1" applyFill="1" applyBorder="1" applyAlignment="1">
      <alignment horizontal="center" vertical="center"/>
    </xf>
    <xf numFmtId="4" fontId="9" fillId="0" borderId="7" xfId="3" applyNumberFormat="1" applyFont="1" applyFill="1" applyBorder="1" applyAlignment="1">
      <alignment horizontal="center" vertical="center"/>
    </xf>
    <xf numFmtId="0" fontId="7" fillId="0" borderId="7" xfId="5" applyFont="1" applyFill="1" applyBorder="1"/>
    <xf numFmtId="4" fontId="4" fillId="0" borderId="0" xfId="7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/>
    <xf numFmtId="0" fontId="17" fillId="0" borderId="0" xfId="5" applyFont="1" applyFill="1" applyBorder="1" applyAlignment="1">
      <alignment vertical="center" wrapText="1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8" fillId="0" borderId="0" xfId="5" applyFont="1" applyFill="1" applyBorder="1" applyAlignment="1">
      <alignment horizontal="left" vertical="center" wrapText="1"/>
    </xf>
    <xf numFmtId="0" fontId="17" fillId="0" borderId="0" xfId="5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4" fillId="0" borderId="0" xfId="5" applyFont="1" applyFill="1" applyBorder="1"/>
    <xf numFmtId="4" fontId="4" fillId="0" borderId="0" xfId="5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5" fillId="0" borderId="0" xfId="0" applyFont="1" applyBorder="1" applyAlignment="1">
      <alignment vertical="center"/>
    </xf>
    <xf numFmtId="0" fontId="22" fillId="0" borderId="0" xfId="0" applyFont="1" applyAlignment="1"/>
    <xf numFmtId="1" fontId="7" fillId="0" borderId="0" xfId="0" applyNumberFormat="1" applyFont="1" applyFill="1" applyBorder="1" applyAlignment="1">
      <alignment vertical="center"/>
    </xf>
    <xf numFmtId="0" fontId="21" fillId="2" borderId="0" xfId="4" applyFont="1" applyFill="1" applyBorder="1" applyAlignment="1">
      <alignment vertical="center"/>
    </xf>
    <xf numFmtId="1" fontId="7" fillId="0" borderId="0" xfId="4" applyNumberFormat="1" applyFont="1" applyFill="1" applyBorder="1" applyAlignment="1">
      <alignment vertical="center" wrapText="1"/>
    </xf>
    <xf numFmtId="14" fontId="7" fillId="0" borderId="11" xfId="4" applyNumberFormat="1" applyFont="1" applyFill="1" applyBorder="1" applyAlignment="1">
      <alignment horizontal="center" vertical="center" wrapText="1"/>
    </xf>
    <xf numFmtId="14" fontId="7" fillId="0" borderId="7" xfId="4" applyNumberFormat="1" applyFont="1" applyFill="1" applyBorder="1" applyAlignment="1">
      <alignment horizontal="center" vertical="center" wrapText="1"/>
    </xf>
    <xf numFmtId="14" fontId="7" fillId="0" borderId="5" xfId="4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49" fontId="4" fillId="2" borderId="7" xfId="4" applyNumberFormat="1" applyFont="1" applyFill="1" applyBorder="1" applyAlignment="1">
      <alignment horizontal="right" vertical="center" wrapText="1"/>
    </xf>
    <xf numFmtId="4" fontId="4" fillId="2" borderId="7" xfId="4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left" vertical="center"/>
    </xf>
    <xf numFmtId="0" fontId="17" fillId="0" borderId="0" xfId="5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4" fontId="7" fillId="0" borderId="0" xfId="5" applyNumberFormat="1" applyFont="1" applyFill="1" applyAlignment="1">
      <alignment horizontal="center" vertical="center"/>
    </xf>
    <xf numFmtId="0" fontId="4" fillId="0" borderId="8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left" vertical="center"/>
    </xf>
    <xf numFmtId="49" fontId="4" fillId="2" borderId="8" xfId="4" applyNumberFormat="1" applyFont="1" applyFill="1" applyBorder="1" applyAlignment="1">
      <alignment horizontal="center" vertical="center" wrapText="1"/>
    </xf>
    <xf numFmtId="49" fontId="4" fillId="2" borderId="3" xfId="4" applyNumberFormat="1" applyFont="1" applyFill="1" applyBorder="1" applyAlignment="1">
      <alignment horizontal="center" vertical="center" wrapText="1"/>
    </xf>
    <xf numFmtId="49" fontId="4" fillId="2" borderId="9" xfId="4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1" fillId="2" borderId="0" xfId="4" applyFont="1" applyFill="1" applyBorder="1" applyAlignment="1">
      <alignment horizontal="center" vertical="center"/>
    </xf>
    <xf numFmtId="4" fontId="4" fillId="2" borderId="8" xfId="4" applyNumberFormat="1" applyFont="1" applyFill="1" applyBorder="1" applyAlignment="1">
      <alignment horizontal="center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4" fontId="4" fillId="2" borderId="9" xfId="4" applyNumberFormat="1" applyFont="1" applyFill="1" applyBorder="1" applyAlignment="1">
      <alignment horizontal="center" vertical="center" wrapText="1"/>
    </xf>
    <xf numFmtId="4" fontId="4" fillId="2" borderId="7" xfId="4" applyNumberFormat="1" applyFont="1" applyFill="1" applyBorder="1" applyAlignment="1">
      <alignment horizontal="center" vertical="center" wrapText="1"/>
    </xf>
    <xf numFmtId="4" fontId="4" fillId="2" borderId="10" xfId="4" applyNumberFormat="1" applyFont="1" applyFill="1" applyBorder="1" applyAlignment="1">
      <alignment horizontal="center" vertical="center" wrapText="1"/>
    </xf>
    <xf numFmtId="4" fontId="4" fillId="2" borderId="5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left" vertical="center"/>
    </xf>
    <xf numFmtId="1" fontId="20" fillId="0" borderId="0" xfId="9" applyNumberFormat="1" applyFont="1" applyFill="1" applyBorder="1" applyAlignment="1" applyProtection="1">
      <alignment horizontal="left" vertical="center"/>
    </xf>
    <xf numFmtId="0" fontId="17" fillId="0" borderId="0" xfId="5" applyFont="1" applyFill="1" applyAlignment="1">
      <alignment horizontal="left" vertical="center"/>
    </xf>
    <xf numFmtId="0" fontId="17" fillId="0" borderId="0" xfId="5" applyFont="1" applyFill="1" applyAlignment="1">
      <alignment horizontal="left"/>
    </xf>
    <xf numFmtId="0" fontId="4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49" fontId="4" fillId="2" borderId="7" xfId="4" applyNumberFormat="1" applyFont="1" applyFill="1" applyBorder="1" applyAlignment="1">
      <alignment horizontal="right" vertical="center" wrapText="1"/>
    </xf>
    <xf numFmtId="49" fontId="4" fillId="2" borderId="7" xfId="4" applyNumberFormat="1" applyFont="1" applyFill="1" applyBorder="1" applyAlignment="1">
      <alignment horizontal="center" vertical="center" wrapText="1"/>
    </xf>
    <xf numFmtId="0" fontId="4" fillId="0" borderId="2" xfId="4" applyNumberFormat="1" applyFont="1" applyFill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/>
    </xf>
    <xf numFmtId="4" fontId="4" fillId="0" borderId="2" xfId="4" applyNumberFormat="1" applyFont="1" applyFill="1" applyBorder="1" applyAlignment="1">
      <alignment horizontal="center" vertical="center"/>
    </xf>
    <xf numFmtId="4" fontId="4" fillId="0" borderId="3" xfId="4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4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23" fillId="0" borderId="0" xfId="9" applyNumberFormat="1" applyFont="1" applyFill="1" applyBorder="1" applyAlignment="1" applyProtection="1">
      <alignment horizontal="left" vertical="center"/>
    </xf>
    <xf numFmtId="49" fontId="4" fillId="3" borderId="1" xfId="5" applyNumberFormat="1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horizontal="right" vertical="center" wrapText="1"/>
    </xf>
    <xf numFmtId="0" fontId="9" fillId="3" borderId="1" xfId="4" applyFont="1" applyFill="1" applyBorder="1" applyAlignment="1">
      <alignment horizontal="center" vertical="center"/>
    </xf>
    <xf numFmtId="4" fontId="9" fillId="3" borderId="1" xfId="4" applyNumberFormat="1" applyFont="1" applyFill="1" applyBorder="1" applyAlignment="1">
      <alignment horizontal="center" vertical="center"/>
    </xf>
    <xf numFmtId="4" fontId="4" fillId="3" borderId="1" xfId="7" applyNumberFormat="1" applyFont="1" applyFill="1" applyBorder="1" applyAlignment="1">
      <alignment horizontal="center" vertical="center"/>
    </xf>
    <xf numFmtId="0" fontId="7" fillId="3" borderId="0" xfId="5" applyFont="1" applyFill="1"/>
  </cellXfs>
  <cellStyles count="10">
    <cellStyle name="Гиперссылка" xfId="9" builtinId="8"/>
    <cellStyle name="Обычный" xfId="0" builtinId="0"/>
    <cellStyle name="Обычный 2" xfId="1"/>
    <cellStyle name="Обычный 3" xfId="2"/>
    <cellStyle name="Обычный_Расценки для новых работ - 3 " xfId="3"/>
    <cellStyle name="Обычный_Садовая Кудринская см 49_81-12  18.09" xfId="4"/>
    <cellStyle name="Обычный_смета_проверка_со скидкой" xfId="5"/>
    <cellStyle name="Стиль 1" xfId="6"/>
    <cellStyle name="Финансовый" xfId="7" builtinId="3"/>
    <cellStyle name="Финансовый_Садовая Кудринская см 49_81-12  18.0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TPO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СС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oytechservis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roytechservis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roytechservi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>
      <selection activeCell="M12" sqref="M12"/>
    </sheetView>
  </sheetViews>
  <sheetFormatPr defaultColWidth="8.7109375" defaultRowHeight="15.75"/>
  <cols>
    <col min="1" max="1" width="5.28515625" style="80" customWidth="1"/>
    <col min="2" max="2" width="56.42578125" style="1" customWidth="1"/>
    <col min="3" max="3" width="13.85546875" style="18" customWidth="1"/>
    <col min="4" max="4" width="16.28515625" style="19" customWidth="1"/>
    <col min="5" max="5" width="18.85546875" style="1" customWidth="1"/>
    <col min="6" max="6" width="26.7109375" style="1" customWidth="1"/>
    <col min="7" max="7" width="16.5703125" style="1" customWidth="1"/>
    <col min="8" max="8" width="21" style="1" customWidth="1"/>
    <col min="9" max="9" width="20.140625" style="1" customWidth="1"/>
    <col min="10" max="10" width="17.7109375" style="1" customWidth="1"/>
    <col min="11" max="11" width="11.85546875" style="1" customWidth="1"/>
    <col min="12" max="23" width="17.7109375" style="1" customWidth="1"/>
    <col min="24" max="55" width="2.7109375" style="1" customWidth="1"/>
    <col min="56" max="16384" width="8.7109375" style="1"/>
  </cols>
  <sheetData>
    <row r="1" spans="1:11" ht="15.75" customHeight="1">
      <c r="A1" s="141" t="s">
        <v>22</v>
      </c>
      <c r="B1" s="141"/>
      <c r="C1" s="94"/>
      <c r="D1" s="95"/>
      <c r="E1" s="96"/>
      <c r="F1" s="97"/>
      <c r="G1" s="130"/>
      <c r="H1" s="130"/>
      <c r="I1" s="130"/>
    </row>
    <row r="2" spans="1:11" ht="20.25">
      <c r="A2" s="126" t="s">
        <v>23</v>
      </c>
      <c r="B2" s="126"/>
      <c r="C2" s="126"/>
      <c r="D2" s="126"/>
      <c r="E2" s="96"/>
      <c r="F2" s="98"/>
      <c r="G2" s="131" t="s">
        <v>95</v>
      </c>
      <c r="H2" s="131"/>
      <c r="I2" s="131"/>
    </row>
    <row r="3" spans="1:11" ht="20.25">
      <c r="A3" s="126" t="s">
        <v>80</v>
      </c>
      <c r="B3" s="126"/>
      <c r="C3" s="126"/>
      <c r="D3" s="126"/>
      <c r="E3" s="126"/>
      <c r="F3" s="98"/>
      <c r="G3" s="99"/>
      <c r="H3" s="99"/>
      <c r="I3" s="99"/>
    </row>
    <row r="4" spans="1:11" ht="20.25">
      <c r="A4" s="142" t="s">
        <v>24</v>
      </c>
      <c r="B4" s="126"/>
      <c r="C4" s="94"/>
      <c r="D4" s="95"/>
      <c r="E4" s="96"/>
      <c r="F4" s="100"/>
      <c r="G4" s="100"/>
      <c r="H4" s="100"/>
      <c r="I4" s="96"/>
    </row>
    <row r="5" spans="1:11" ht="20.25">
      <c r="A5" s="143" t="s">
        <v>76</v>
      </c>
      <c r="B5" s="143"/>
      <c r="C5" s="144" t="s">
        <v>103</v>
      </c>
      <c r="D5" s="144"/>
      <c r="E5" s="101"/>
      <c r="F5" s="100"/>
      <c r="G5" s="100"/>
      <c r="H5" s="100"/>
      <c r="I5" s="96"/>
    </row>
    <row r="6" spans="1:11" ht="20.25">
      <c r="A6" s="141" t="s">
        <v>75</v>
      </c>
      <c r="B6" s="141"/>
      <c r="C6" s="141" t="s">
        <v>35</v>
      </c>
      <c r="D6" s="141"/>
      <c r="E6" s="101"/>
      <c r="F6" s="100"/>
      <c r="G6" s="100"/>
      <c r="H6" s="100"/>
      <c r="I6" s="96"/>
    </row>
    <row r="7" spans="1:11" ht="20.25">
      <c r="A7" s="132" t="s">
        <v>71</v>
      </c>
      <c r="B7" s="132"/>
      <c r="C7" s="132"/>
      <c r="D7" s="132"/>
      <c r="E7" s="132"/>
      <c r="F7" s="132"/>
      <c r="G7" s="132"/>
      <c r="H7" s="132"/>
      <c r="I7" s="132"/>
      <c r="J7" s="72"/>
    </row>
    <row r="8" spans="1:11">
      <c r="A8" s="140" t="s">
        <v>72</v>
      </c>
      <c r="B8" s="140"/>
      <c r="C8" s="140"/>
      <c r="D8" s="140"/>
      <c r="E8" s="140"/>
      <c r="F8" s="140"/>
      <c r="G8" s="140"/>
      <c r="H8" s="140"/>
      <c r="I8" s="140"/>
      <c r="J8" s="72"/>
    </row>
    <row r="9" spans="1:11">
      <c r="A9" s="139" t="s">
        <v>81</v>
      </c>
      <c r="B9" s="139"/>
      <c r="C9" s="139"/>
      <c r="D9" s="139"/>
      <c r="E9" s="139"/>
      <c r="F9" s="139"/>
      <c r="G9" s="139"/>
      <c r="H9" s="139"/>
      <c r="I9" s="139"/>
      <c r="J9" s="73"/>
    </row>
    <row r="10" spans="1:11" ht="15.75" customHeight="1">
      <c r="A10" s="81"/>
      <c r="B10"/>
      <c r="C10"/>
      <c r="D10"/>
      <c r="H10" s="89" t="s">
        <v>74</v>
      </c>
      <c r="I10" s="83">
        <f>I67</f>
        <v>1180642.8016075001</v>
      </c>
    </row>
    <row r="11" spans="1:11" ht="21.75" customHeight="1">
      <c r="A11" s="148" t="s">
        <v>1</v>
      </c>
      <c r="B11" s="149" t="s">
        <v>2</v>
      </c>
      <c r="C11" s="149" t="s">
        <v>3</v>
      </c>
      <c r="D11" s="136" t="s">
        <v>4</v>
      </c>
      <c r="E11" s="133" t="s">
        <v>5</v>
      </c>
      <c r="F11" s="134"/>
      <c r="G11" s="135"/>
      <c r="H11" s="136" t="s">
        <v>69</v>
      </c>
      <c r="I11" s="137" t="s">
        <v>6</v>
      </c>
    </row>
    <row r="12" spans="1:11" ht="54" customHeight="1">
      <c r="A12" s="148"/>
      <c r="B12" s="149"/>
      <c r="C12" s="149"/>
      <c r="D12" s="136"/>
      <c r="E12" s="70" t="s">
        <v>7</v>
      </c>
      <c r="F12" s="70" t="s">
        <v>70</v>
      </c>
      <c r="G12" s="71" t="s">
        <v>68</v>
      </c>
      <c r="H12" s="136"/>
      <c r="I12" s="138"/>
    </row>
    <row r="13" spans="1:11">
      <c r="A13" s="82" t="s">
        <v>73</v>
      </c>
      <c r="B13" s="127" t="s">
        <v>51</v>
      </c>
      <c r="C13" s="128"/>
      <c r="D13" s="128"/>
      <c r="E13" s="128"/>
      <c r="F13" s="128"/>
      <c r="G13" s="128"/>
      <c r="H13" s="129"/>
      <c r="I13" s="70"/>
    </row>
    <row r="14" spans="1:11" ht="68.25" customHeight="1">
      <c r="A14" s="76" t="s">
        <v>36</v>
      </c>
      <c r="B14" s="65" t="s">
        <v>90</v>
      </c>
      <c r="C14" s="52" t="s">
        <v>11</v>
      </c>
      <c r="D14" s="2">
        <v>97.7</v>
      </c>
      <c r="E14" s="38">
        <v>800</v>
      </c>
      <c r="F14" s="6">
        <v>0</v>
      </c>
      <c r="G14" s="22">
        <f>D14*E14</f>
        <v>78160</v>
      </c>
      <c r="H14" s="22">
        <f>F14*D14</f>
        <v>0</v>
      </c>
      <c r="I14" s="67">
        <f>D14*E14</f>
        <v>78160</v>
      </c>
      <c r="K14" s="1">
        <f>I14/2</f>
        <v>39080</v>
      </c>
    </row>
    <row r="15" spans="1:11">
      <c r="A15" s="161" t="s">
        <v>89</v>
      </c>
      <c r="B15" s="162" t="s">
        <v>29</v>
      </c>
      <c r="C15" s="163" t="s">
        <v>19</v>
      </c>
      <c r="D15" s="164">
        <v>3</v>
      </c>
      <c r="E15" s="164">
        <v>0</v>
      </c>
      <c r="F15" s="164">
        <v>4100</v>
      </c>
      <c r="G15" s="164">
        <v>0</v>
      </c>
      <c r="H15" s="164">
        <f>F15*D15</f>
        <v>12300</v>
      </c>
      <c r="I15" s="165">
        <f>F15*D15</f>
        <v>12300</v>
      </c>
      <c r="J15" s="166" t="s">
        <v>118</v>
      </c>
      <c r="K15" s="166"/>
    </row>
    <row r="16" spans="1:11">
      <c r="A16" s="77"/>
      <c r="B16" s="35" t="s">
        <v>12</v>
      </c>
      <c r="C16" s="68"/>
      <c r="D16" s="68"/>
      <c r="E16" s="14"/>
      <c r="F16" s="14"/>
      <c r="G16" s="14">
        <f>SUM(G12:G14)</f>
        <v>78160</v>
      </c>
      <c r="H16" s="14">
        <f>SUM(H12:H14)</f>
        <v>0</v>
      </c>
      <c r="I16" s="67">
        <f>SUM(I14:I15)</f>
        <v>90460</v>
      </c>
    </row>
    <row r="17" spans="1:11">
      <c r="A17" s="76" t="s">
        <v>37</v>
      </c>
      <c r="B17" s="150" t="s">
        <v>17</v>
      </c>
      <c r="C17" s="151"/>
      <c r="D17" s="151"/>
      <c r="E17" s="151"/>
      <c r="F17" s="151"/>
      <c r="G17" s="151"/>
      <c r="H17" s="151"/>
      <c r="I17" s="40"/>
    </row>
    <row r="18" spans="1:11">
      <c r="A18" s="76" t="s">
        <v>38</v>
      </c>
      <c r="B18" s="24" t="s">
        <v>32</v>
      </c>
      <c r="C18" s="2" t="s">
        <v>11</v>
      </c>
      <c r="D18" s="2">
        <f>D14</f>
        <v>97.7</v>
      </c>
      <c r="E18" s="38">
        <v>350</v>
      </c>
      <c r="F18" s="6">
        <v>0</v>
      </c>
      <c r="G18" s="22">
        <f>D18*E18</f>
        <v>34195</v>
      </c>
      <c r="H18" s="22">
        <f>F18*D18</f>
        <v>0</v>
      </c>
      <c r="I18" s="67">
        <f>D18*E18</f>
        <v>34195</v>
      </c>
      <c r="K18" s="1">
        <f>I18/2</f>
        <v>17097.5</v>
      </c>
    </row>
    <row r="19" spans="1:11" ht="31.5">
      <c r="A19" s="78"/>
      <c r="B19" s="3" t="s">
        <v>52</v>
      </c>
      <c r="C19" s="4" t="s">
        <v>11</v>
      </c>
      <c r="D19" s="4">
        <v>111</v>
      </c>
      <c r="E19" s="5">
        <v>0</v>
      </c>
      <c r="F19" s="6">
        <v>390</v>
      </c>
      <c r="G19" s="6">
        <f>D19*E19</f>
        <v>0</v>
      </c>
      <c r="H19" s="6">
        <f>F19*D19</f>
        <v>43290</v>
      </c>
      <c r="I19" s="67">
        <f>F19*D19</f>
        <v>43290</v>
      </c>
    </row>
    <row r="20" spans="1:11">
      <c r="A20" s="77"/>
      <c r="B20" s="35" t="s">
        <v>12</v>
      </c>
      <c r="C20" s="68"/>
      <c r="D20" s="68"/>
      <c r="E20" s="14"/>
      <c r="F20" s="14"/>
      <c r="G20" s="14">
        <f>SUM(G18:G19)</f>
        <v>34195</v>
      </c>
      <c r="H20" s="14">
        <f>SUM(H18:H19)</f>
        <v>43290</v>
      </c>
      <c r="I20" s="67">
        <f>SUM(I18:I19)</f>
        <v>77485</v>
      </c>
    </row>
    <row r="21" spans="1:11">
      <c r="A21" s="76" t="s">
        <v>39</v>
      </c>
      <c r="B21" s="150" t="s">
        <v>16</v>
      </c>
      <c r="C21" s="151"/>
      <c r="D21" s="151"/>
      <c r="E21" s="151"/>
      <c r="F21" s="151"/>
      <c r="G21" s="151"/>
      <c r="H21" s="151"/>
      <c r="I21" s="40"/>
    </row>
    <row r="22" spans="1:11">
      <c r="A22" s="76" t="s">
        <v>40</v>
      </c>
      <c r="B22" s="92" t="s">
        <v>82</v>
      </c>
      <c r="C22" s="51" t="s">
        <v>11</v>
      </c>
      <c r="D22" s="2">
        <f>D18</f>
        <v>97.7</v>
      </c>
      <c r="E22" s="38">
        <v>350</v>
      </c>
      <c r="F22" s="38">
        <v>0</v>
      </c>
      <c r="G22" s="55">
        <f>D22*E22</f>
        <v>34195</v>
      </c>
      <c r="H22" s="22">
        <f>F22*D22</f>
        <v>0</v>
      </c>
      <c r="I22" s="67">
        <f>D22*E22</f>
        <v>34195</v>
      </c>
      <c r="K22" s="1">
        <f>I22/2</f>
        <v>17097.5</v>
      </c>
    </row>
    <row r="23" spans="1:11">
      <c r="A23" s="76" t="s">
        <v>41</v>
      </c>
      <c r="B23" s="92" t="s">
        <v>83</v>
      </c>
      <c r="C23" s="51" t="s">
        <v>53</v>
      </c>
      <c r="D23" s="2">
        <v>44</v>
      </c>
      <c r="E23" s="38">
        <v>120</v>
      </c>
      <c r="F23" s="38">
        <v>0</v>
      </c>
      <c r="G23" s="55">
        <f>D23*E23</f>
        <v>5280</v>
      </c>
      <c r="H23" s="22">
        <f>F23*D23</f>
        <v>0</v>
      </c>
      <c r="I23" s="67">
        <f>D23*E23</f>
        <v>5280</v>
      </c>
      <c r="K23" s="1">
        <f>I23/2</f>
        <v>2640</v>
      </c>
    </row>
    <row r="24" spans="1:11">
      <c r="A24" s="77"/>
      <c r="B24" s="35" t="s">
        <v>12</v>
      </c>
      <c r="C24" s="56"/>
      <c r="D24" s="57"/>
      <c r="E24" s="54"/>
      <c r="F24" s="57"/>
      <c r="G24" s="69">
        <f>SUM(G22:G23)</f>
        <v>39475</v>
      </c>
      <c r="H24" s="58">
        <f>SUM(H22:H23)</f>
        <v>0</v>
      </c>
      <c r="I24" s="59">
        <f>SUM(I22:I23)</f>
        <v>39475</v>
      </c>
    </row>
    <row r="25" spans="1:11">
      <c r="A25" s="76" t="s">
        <v>8</v>
      </c>
      <c r="B25" s="150" t="s">
        <v>14</v>
      </c>
      <c r="C25" s="151"/>
      <c r="D25" s="151"/>
      <c r="E25" s="151"/>
      <c r="F25" s="151"/>
      <c r="G25" s="151"/>
      <c r="H25" s="151"/>
      <c r="I25" s="40"/>
    </row>
    <row r="26" spans="1:11" ht="31.5">
      <c r="A26" s="76" t="s">
        <v>42</v>
      </c>
      <c r="B26" s="37" t="s">
        <v>28</v>
      </c>
      <c r="C26" s="26" t="s">
        <v>11</v>
      </c>
      <c r="D26" s="2">
        <v>130.15</v>
      </c>
      <c r="E26" s="11">
        <v>275</v>
      </c>
      <c r="F26" s="11">
        <v>0</v>
      </c>
      <c r="G26" s="11">
        <f>E26*D26</f>
        <v>35791.25</v>
      </c>
      <c r="H26" s="22">
        <f>F26*D26</f>
        <v>0</v>
      </c>
      <c r="I26" s="67">
        <f>D26*E26</f>
        <v>35791.25</v>
      </c>
      <c r="K26" s="1">
        <f>I26/2</f>
        <v>17895.625</v>
      </c>
    </row>
    <row r="27" spans="1:11">
      <c r="A27" s="78"/>
      <c r="B27" s="3" t="s">
        <v>21</v>
      </c>
      <c r="C27" s="45" t="s">
        <v>19</v>
      </c>
      <c r="D27" s="28">
        <f>0.3*D26/10</f>
        <v>3.9045000000000001</v>
      </c>
      <c r="E27" s="28">
        <v>0</v>
      </c>
      <c r="F27" s="28">
        <v>645</v>
      </c>
      <c r="G27" s="28">
        <v>0</v>
      </c>
      <c r="H27" s="47">
        <f>D27*F27</f>
        <v>2518.4025000000001</v>
      </c>
      <c r="I27" s="67">
        <f>D27*F27</f>
        <v>2518.4025000000001</v>
      </c>
    </row>
    <row r="28" spans="1:11">
      <c r="A28" s="76"/>
      <c r="B28" s="3" t="s">
        <v>26</v>
      </c>
      <c r="C28" s="26" t="s">
        <v>19</v>
      </c>
      <c r="D28" s="28">
        <f>D26/50</f>
        <v>2.6030000000000002</v>
      </c>
      <c r="E28" s="28">
        <v>0</v>
      </c>
      <c r="F28" s="28">
        <v>1160</v>
      </c>
      <c r="G28" s="28">
        <v>0</v>
      </c>
      <c r="H28" s="47">
        <f>D28*F28</f>
        <v>3019.48</v>
      </c>
      <c r="I28" s="67">
        <f>D28*F28</f>
        <v>3019.48</v>
      </c>
      <c r="K28" s="1">
        <f>I28/2</f>
        <v>1509.74</v>
      </c>
    </row>
    <row r="29" spans="1:11" ht="18.75" customHeight="1">
      <c r="A29" s="76" t="s">
        <v>54</v>
      </c>
      <c r="B29" s="37" t="s">
        <v>62</v>
      </c>
      <c r="C29" s="26" t="s">
        <v>11</v>
      </c>
      <c r="D29" s="2">
        <v>118.3</v>
      </c>
      <c r="E29" s="11">
        <v>350</v>
      </c>
      <c r="F29" s="11">
        <v>0</v>
      </c>
      <c r="G29" s="11">
        <f>E29*D29</f>
        <v>41405</v>
      </c>
      <c r="H29" s="22">
        <f>F29*D29</f>
        <v>0</v>
      </c>
      <c r="I29" s="67">
        <f>D29*E29</f>
        <v>41405</v>
      </c>
      <c r="K29" s="1">
        <f>I29/2</f>
        <v>20702.5</v>
      </c>
    </row>
    <row r="30" spans="1:11">
      <c r="A30" s="76"/>
      <c r="B30" s="3" t="s">
        <v>63</v>
      </c>
      <c r="C30" s="26" t="s">
        <v>19</v>
      </c>
      <c r="D30" s="28">
        <f>D29/25</f>
        <v>4.7320000000000002</v>
      </c>
      <c r="E30" s="28">
        <v>0</v>
      </c>
      <c r="F30" s="28">
        <v>1450</v>
      </c>
      <c r="G30" s="28">
        <v>0</v>
      </c>
      <c r="H30" s="6">
        <f t="shared" ref="H30:H31" si="0">F30*D30</f>
        <v>6861.4000000000005</v>
      </c>
      <c r="I30" s="67">
        <f>D30*F30</f>
        <v>6861.4000000000005</v>
      </c>
    </row>
    <row r="31" spans="1:11">
      <c r="A31" s="76"/>
      <c r="B31" s="3" t="s">
        <v>25</v>
      </c>
      <c r="C31" s="26" t="s">
        <v>19</v>
      </c>
      <c r="D31" s="28">
        <f>D29/20</f>
        <v>5.915</v>
      </c>
      <c r="E31" s="28">
        <v>0</v>
      </c>
      <c r="F31" s="28">
        <v>305</v>
      </c>
      <c r="G31" s="28">
        <v>0</v>
      </c>
      <c r="H31" s="6">
        <f t="shared" si="0"/>
        <v>1804.075</v>
      </c>
      <c r="I31" s="67">
        <f>D31*F31</f>
        <v>1804.075</v>
      </c>
    </row>
    <row r="32" spans="1:11">
      <c r="A32" s="76" t="s">
        <v>55</v>
      </c>
      <c r="B32" s="37" t="s">
        <v>97</v>
      </c>
      <c r="C32" s="2" t="s">
        <v>11</v>
      </c>
      <c r="D32" s="2">
        <f>D29</f>
        <v>118.3</v>
      </c>
      <c r="E32" s="22">
        <v>150</v>
      </c>
      <c r="F32" s="22">
        <v>0</v>
      </c>
      <c r="G32" s="11">
        <f>E32*D32</f>
        <v>17745</v>
      </c>
      <c r="H32" s="22">
        <f>F32*D32</f>
        <v>0</v>
      </c>
      <c r="I32" s="67">
        <f>D32*E32</f>
        <v>17745</v>
      </c>
      <c r="J32" s="74"/>
      <c r="K32" s="1">
        <f>I32/2</f>
        <v>8872.5</v>
      </c>
    </row>
    <row r="33" spans="1:11">
      <c r="A33" s="78"/>
      <c r="B33" s="3" t="s">
        <v>21</v>
      </c>
      <c r="C33" s="45" t="s">
        <v>19</v>
      </c>
      <c r="D33" s="28">
        <f>0.3*D32/10</f>
        <v>3.5489999999999995</v>
      </c>
      <c r="E33" s="28">
        <v>0</v>
      </c>
      <c r="F33" s="28">
        <v>645</v>
      </c>
      <c r="G33" s="28">
        <v>0</v>
      </c>
      <c r="H33" s="6">
        <f>F33*D33</f>
        <v>2289.1049999999996</v>
      </c>
      <c r="I33" s="67">
        <f>D33*F33</f>
        <v>2289.1049999999996</v>
      </c>
    </row>
    <row r="34" spans="1:11" ht="29.25" customHeight="1">
      <c r="A34" s="76"/>
      <c r="B34" s="3" t="s">
        <v>66</v>
      </c>
      <c r="C34" s="7" t="s">
        <v>27</v>
      </c>
      <c r="D34" s="28">
        <f>D32/50</f>
        <v>2.3660000000000001</v>
      </c>
      <c r="E34" s="28">
        <v>0</v>
      </c>
      <c r="F34" s="28">
        <v>3200</v>
      </c>
      <c r="G34" s="28">
        <v>0</v>
      </c>
      <c r="H34" s="6">
        <f>F34*D34</f>
        <v>7571.2000000000007</v>
      </c>
      <c r="I34" s="67">
        <f>D34*F34</f>
        <v>7571.2000000000007</v>
      </c>
    </row>
    <row r="35" spans="1:11" ht="31.5">
      <c r="A35" s="76" t="s">
        <v>60</v>
      </c>
      <c r="B35" s="3" t="s">
        <v>92</v>
      </c>
      <c r="C35" s="45" t="s">
        <v>11</v>
      </c>
      <c r="D35" s="46">
        <v>69.5</v>
      </c>
      <c r="E35" s="46">
        <v>0</v>
      </c>
      <c r="F35" s="46">
        <v>5928</v>
      </c>
      <c r="G35" s="47">
        <v>0</v>
      </c>
      <c r="H35" s="47">
        <f>F35*D35</f>
        <v>411996</v>
      </c>
      <c r="I35" s="43">
        <f>D35*F35</f>
        <v>411996</v>
      </c>
    </row>
    <row r="36" spans="1:11">
      <c r="A36" s="76"/>
      <c r="B36" s="35" t="s">
        <v>12</v>
      </c>
      <c r="C36" s="27"/>
      <c r="D36" s="10"/>
      <c r="E36" s="10"/>
      <c r="F36" s="10"/>
      <c r="G36" s="39">
        <f>SUM(G26:G35)</f>
        <v>94941.25</v>
      </c>
      <c r="H36" s="39">
        <f>SUM(H26:H35)</f>
        <v>436059.66249999998</v>
      </c>
      <c r="I36" s="23">
        <f>SUM(I26:I35)</f>
        <v>531000.91249999998</v>
      </c>
    </row>
    <row r="37" spans="1:11">
      <c r="A37" s="76" t="s">
        <v>9</v>
      </c>
      <c r="B37" s="152" t="s">
        <v>18</v>
      </c>
      <c r="C37" s="153"/>
      <c r="D37" s="153"/>
      <c r="E37" s="153"/>
      <c r="F37" s="153"/>
      <c r="G37" s="153"/>
      <c r="H37" s="153"/>
      <c r="I37" s="48"/>
    </row>
    <row r="38" spans="1:11" ht="35.25" customHeight="1">
      <c r="A38" s="76" t="s">
        <v>43</v>
      </c>
      <c r="B38" s="31" t="s">
        <v>91</v>
      </c>
      <c r="C38" s="9" t="s">
        <v>11</v>
      </c>
      <c r="D38" s="10">
        <v>97.7</v>
      </c>
      <c r="E38" s="10">
        <v>750</v>
      </c>
      <c r="F38" s="11">
        <v>0</v>
      </c>
      <c r="G38" s="11">
        <f>E38*D38</f>
        <v>73275</v>
      </c>
      <c r="H38" s="6">
        <f t="shared" ref="H38:H44" si="1">F38*D38</f>
        <v>0</v>
      </c>
      <c r="I38" s="23">
        <f>E38*D38</f>
        <v>73275</v>
      </c>
      <c r="K38" s="1">
        <f>I38/2</f>
        <v>36637.5</v>
      </c>
    </row>
    <row r="39" spans="1:11">
      <c r="A39" s="76"/>
      <c r="B39" s="3" t="s">
        <v>56</v>
      </c>
      <c r="C39" s="45" t="s">
        <v>53</v>
      </c>
      <c r="D39" s="4">
        <v>250</v>
      </c>
      <c r="E39" s="5">
        <v>0</v>
      </c>
      <c r="F39" s="4">
        <v>49</v>
      </c>
      <c r="G39" s="4">
        <v>0</v>
      </c>
      <c r="H39" s="6">
        <f t="shared" si="1"/>
        <v>12250</v>
      </c>
      <c r="I39" s="67">
        <f>D39*F39</f>
        <v>12250</v>
      </c>
    </row>
    <row r="40" spans="1:11">
      <c r="A40" s="76"/>
      <c r="B40" s="3" t="s">
        <v>57</v>
      </c>
      <c r="C40" s="45" t="s">
        <v>53</v>
      </c>
      <c r="D40" s="4">
        <v>150</v>
      </c>
      <c r="E40" s="5">
        <v>0</v>
      </c>
      <c r="F40" s="4">
        <v>43</v>
      </c>
      <c r="G40" s="4">
        <v>0</v>
      </c>
      <c r="H40" s="6">
        <f t="shared" si="1"/>
        <v>6450</v>
      </c>
      <c r="I40" s="67">
        <f>D40*F40</f>
        <v>6450</v>
      </c>
    </row>
    <row r="41" spans="1:11">
      <c r="A41" s="76"/>
      <c r="B41" s="3" t="s">
        <v>58</v>
      </c>
      <c r="C41" s="45" t="s">
        <v>53</v>
      </c>
      <c r="D41" s="4">
        <f>SUM(D39:D40)</f>
        <v>400</v>
      </c>
      <c r="E41" s="5">
        <v>0</v>
      </c>
      <c r="F41" s="4">
        <v>4.5</v>
      </c>
      <c r="G41" s="4">
        <v>0</v>
      </c>
      <c r="H41" s="6">
        <f t="shared" si="1"/>
        <v>1800</v>
      </c>
      <c r="I41" s="67">
        <f>D41*F41</f>
        <v>1800</v>
      </c>
    </row>
    <row r="42" spans="1:11" ht="31.5">
      <c r="A42" s="76"/>
      <c r="B42" s="3" t="s">
        <v>84</v>
      </c>
      <c r="C42" s="45" t="s">
        <v>19</v>
      </c>
      <c r="D42" s="46">
        <v>41</v>
      </c>
      <c r="E42" s="46">
        <v>0</v>
      </c>
      <c r="F42" s="46">
        <v>335</v>
      </c>
      <c r="G42" s="47">
        <v>0</v>
      </c>
      <c r="H42" s="47">
        <f t="shared" si="1"/>
        <v>13735</v>
      </c>
      <c r="I42" s="43">
        <f t="shared" ref="I42:I44" si="2">F42*D42</f>
        <v>13735</v>
      </c>
    </row>
    <row r="43" spans="1:11">
      <c r="A43" s="79"/>
      <c r="B43" s="66" t="s">
        <v>86</v>
      </c>
      <c r="C43" s="45" t="s">
        <v>19</v>
      </c>
      <c r="D43" s="46">
        <v>5</v>
      </c>
      <c r="E43" s="46">
        <v>0</v>
      </c>
      <c r="F43" s="46">
        <v>345</v>
      </c>
      <c r="G43" s="47">
        <v>0</v>
      </c>
      <c r="H43" s="47">
        <f t="shared" si="1"/>
        <v>1725</v>
      </c>
      <c r="I43" s="43">
        <f t="shared" si="2"/>
        <v>1725</v>
      </c>
    </row>
    <row r="44" spans="1:11">
      <c r="A44" s="79"/>
      <c r="B44" s="66" t="s">
        <v>87</v>
      </c>
      <c r="C44" s="45" t="s">
        <v>19</v>
      </c>
      <c r="D44" s="46">
        <v>6</v>
      </c>
      <c r="E44" s="46">
        <v>0</v>
      </c>
      <c r="F44" s="46">
        <v>545</v>
      </c>
      <c r="G44" s="47">
        <v>0</v>
      </c>
      <c r="H44" s="47">
        <f t="shared" si="1"/>
        <v>3270</v>
      </c>
      <c r="I44" s="43">
        <f t="shared" si="2"/>
        <v>3270</v>
      </c>
    </row>
    <row r="45" spans="1:11">
      <c r="A45" s="79"/>
      <c r="B45" s="66" t="s">
        <v>88</v>
      </c>
      <c r="C45" s="90" t="s">
        <v>19</v>
      </c>
      <c r="D45" s="91">
        <v>2</v>
      </c>
      <c r="E45" s="46">
        <v>0</v>
      </c>
      <c r="F45" s="46">
        <v>887</v>
      </c>
      <c r="G45" s="47">
        <v>0</v>
      </c>
      <c r="H45" s="47">
        <f t="shared" ref="H45" si="3">F45*D45</f>
        <v>1774</v>
      </c>
      <c r="I45" s="43">
        <f t="shared" ref="I45" si="4">F45*D45</f>
        <v>1774</v>
      </c>
    </row>
    <row r="46" spans="1:11">
      <c r="A46" s="76"/>
      <c r="B46" s="35" t="s">
        <v>12</v>
      </c>
      <c r="C46" s="27"/>
      <c r="D46" s="36"/>
      <c r="E46" s="10"/>
      <c r="F46" s="10"/>
      <c r="G46" s="39">
        <f>SUM(G38:G45)</f>
        <v>73275</v>
      </c>
      <c r="H46" s="39">
        <f>SUM(H38:H45)</f>
        <v>41004</v>
      </c>
      <c r="I46" s="23">
        <f>SUM(I38:I45)</f>
        <v>114279</v>
      </c>
    </row>
    <row r="47" spans="1:11">
      <c r="A47" s="76" t="s">
        <v>10</v>
      </c>
      <c r="B47" s="154" t="s">
        <v>33</v>
      </c>
      <c r="C47" s="155"/>
      <c r="D47" s="155"/>
      <c r="E47" s="155"/>
      <c r="F47" s="155"/>
      <c r="G47" s="155"/>
      <c r="H47" s="156"/>
      <c r="I47" s="23"/>
    </row>
    <row r="48" spans="1:11" ht="31.5">
      <c r="A48" s="76" t="s">
        <v>44</v>
      </c>
      <c r="B48" s="31" t="s">
        <v>34</v>
      </c>
      <c r="C48" s="9" t="s">
        <v>11</v>
      </c>
      <c r="D48" s="10">
        <v>97.7</v>
      </c>
      <c r="E48" s="10">
        <v>250</v>
      </c>
      <c r="F48" s="11">
        <v>0</v>
      </c>
      <c r="G48" s="11">
        <f>E48*D48</f>
        <v>24425</v>
      </c>
      <c r="H48" s="6">
        <f>F48*D48</f>
        <v>0</v>
      </c>
      <c r="I48" s="23">
        <f>E48*D48</f>
        <v>24425</v>
      </c>
      <c r="K48" s="1">
        <f>I48/2</f>
        <v>12212.5</v>
      </c>
    </row>
    <row r="49" spans="1:11">
      <c r="A49" s="76"/>
      <c r="B49" s="44" t="s">
        <v>59</v>
      </c>
      <c r="C49" s="45" t="s">
        <v>53</v>
      </c>
      <c r="D49" s="46">
        <v>670</v>
      </c>
      <c r="E49" s="46">
        <v>0</v>
      </c>
      <c r="F49" s="46">
        <v>14</v>
      </c>
      <c r="G49" s="47">
        <v>0</v>
      </c>
      <c r="H49" s="47">
        <f>F49*D49</f>
        <v>9380</v>
      </c>
      <c r="I49" s="43">
        <f>F49*D49</f>
        <v>9380</v>
      </c>
    </row>
    <row r="50" spans="1:11">
      <c r="A50" s="76"/>
      <c r="B50" s="3" t="s">
        <v>58</v>
      </c>
      <c r="C50" s="2" t="s">
        <v>53</v>
      </c>
      <c r="D50" s="4">
        <f>D49</f>
        <v>670</v>
      </c>
      <c r="E50" s="5">
        <v>0</v>
      </c>
      <c r="F50" s="4">
        <v>3</v>
      </c>
      <c r="G50" s="4">
        <v>0</v>
      </c>
      <c r="H50" s="6">
        <f>F50*D50</f>
        <v>2010</v>
      </c>
      <c r="I50" s="67">
        <f>D50*F50</f>
        <v>2010</v>
      </c>
    </row>
    <row r="51" spans="1:11" ht="31.5">
      <c r="A51" s="79"/>
      <c r="B51" s="44" t="s">
        <v>85</v>
      </c>
      <c r="C51" s="45" t="s">
        <v>19</v>
      </c>
      <c r="D51" s="46">
        <v>13</v>
      </c>
      <c r="E51" s="46">
        <v>0</v>
      </c>
      <c r="F51" s="46">
        <v>1754</v>
      </c>
      <c r="G51" s="47">
        <v>0</v>
      </c>
      <c r="H51" s="47">
        <f>F51*D51</f>
        <v>22802</v>
      </c>
      <c r="I51" s="43">
        <f>F51*D51</f>
        <v>22802</v>
      </c>
    </row>
    <row r="52" spans="1:11">
      <c r="A52" s="76"/>
      <c r="B52" s="35" t="s">
        <v>12</v>
      </c>
      <c r="C52" s="27"/>
      <c r="D52" s="10"/>
      <c r="E52" s="10"/>
      <c r="F52" s="10"/>
      <c r="G52" s="39">
        <f>SUM(G48:G50)</f>
        <v>24425</v>
      </c>
      <c r="H52" s="39">
        <f>SUM(H48:H51)</f>
        <v>34192</v>
      </c>
      <c r="I52" s="23">
        <f>SUM(I48:I51)</f>
        <v>58617</v>
      </c>
    </row>
    <row r="53" spans="1:11">
      <c r="A53" s="76" t="s">
        <v>45</v>
      </c>
      <c r="B53" s="150" t="s">
        <v>61</v>
      </c>
      <c r="C53" s="151"/>
      <c r="D53" s="151"/>
      <c r="E53" s="151"/>
      <c r="F53" s="151"/>
      <c r="G53" s="151"/>
      <c r="H53" s="157"/>
      <c r="I53" s="34"/>
    </row>
    <row r="54" spans="1:11">
      <c r="A54" s="79" t="s">
        <v>46</v>
      </c>
      <c r="B54" s="32" t="s">
        <v>64</v>
      </c>
      <c r="C54" s="26" t="s">
        <v>19</v>
      </c>
      <c r="D54" s="29">
        <v>4</v>
      </c>
      <c r="E54" s="10">
        <v>800</v>
      </c>
      <c r="F54" s="10">
        <v>0</v>
      </c>
      <c r="G54" s="11">
        <f t="shared" ref="G54:G55" si="5">E54*D54</f>
        <v>3200</v>
      </c>
      <c r="H54" s="6">
        <f>F54*D54</f>
        <v>0</v>
      </c>
      <c r="I54" s="30">
        <f>G54</f>
        <v>3200</v>
      </c>
      <c r="K54" s="1">
        <f>I54/2</f>
        <v>1600</v>
      </c>
    </row>
    <row r="55" spans="1:11" ht="31.5">
      <c r="A55" s="76"/>
      <c r="B55" s="44" t="s">
        <v>65</v>
      </c>
      <c r="C55" s="45" t="s">
        <v>19</v>
      </c>
      <c r="D55" s="46">
        <v>1</v>
      </c>
      <c r="E55" s="46">
        <v>0</v>
      </c>
      <c r="F55" s="46">
        <v>1240</v>
      </c>
      <c r="G55" s="47">
        <f t="shared" si="5"/>
        <v>0</v>
      </c>
      <c r="H55" s="47">
        <f>D55*F55</f>
        <v>1240</v>
      </c>
      <c r="I55" s="43">
        <f>F55</f>
        <v>1240</v>
      </c>
    </row>
    <row r="56" spans="1:11">
      <c r="A56" s="76"/>
      <c r="B56" s="35" t="s">
        <v>12</v>
      </c>
      <c r="C56" s="27"/>
      <c r="D56" s="10"/>
      <c r="E56" s="10"/>
      <c r="F56" s="10"/>
      <c r="G56" s="39">
        <f>SUM(G54:G55)</f>
        <v>3200</v>
      </c>
      <c r="H56" s="39">
        <f>SUM(H54:H55)</f>
        <v>1240</v>
      </c>
      <c r="I56" s="23">
        <f>SUM(I54:I55)</f>
        <v>4440</v>
      </c>
    </row>
    <row r="57" spans="1:11">
      <c r="A57" s="76"/>
      <c r="B57" s="35" t="s">
        <v>30</v>
      </c>
      <c r="C57" s="27"/>
      <c r="D57" s="10"/>
      <c r="E57" s="10"/>
      <c r="F57" s="10"/>
      <c r="G57" s="39">
        <f>G56+G52+G46+G36+G24+G20+G16</f>
        <v>347671.25</v>
      </c>
      <c r="H57" s="39">
        <f>H56+H52+H46+H36+H20</f>
        <v>555785.66249999998</v>
      </c>
      <c r="I57" s="23">
        <f>I56+I52+I46+I36+I24+I20+I16</f>
        <v>915756.91249999998</v>
      </c>
      <c r="K57" s="1">
        <f>SUM(K14:K56)</f>
        <v>175345.36499999999</v>
      </c>
    </row>
    <row r="58" spans="1:11">
      <c r="A58" s="76"/>
      <c r="B58" s="60"/>
      <c r="C58" s="61"/>
      <c r="D58" s="62"/>
      <c r="E58" s="49"/>
      <c r="F58" s="49"/>
      <c r="G58" s="63"/>
      <c r="H58" s="64"/>
      <c r="I58" s="30"/>
    </row>
    <row r="59" spans="1:11">
      <c r="A59" s="76"/>
      <c r="B59" s="145" t="s">
        <v>13</v>
      </c>
      <c r="C59" s="146"/>
      <c r="D59" s="146"/>
      <c r="E59" s="146"/>
      <c r="F59" s="146"/>
      <c r="G59" s="146"/>
      <c r="H59" s="147"/>
      <c r="I59" s="30"/>
    </row>
    <row r="60" spans="1:11" ht="31.5">
      <c r="A60" s="76" t="s">
        <v>47</v>
      </c>
      <c r="B60" s="25" t="s">
        <v>96</v>
      </c>
      <c r="C60" s="33" t="s">
        <v>15</v>
      </c>
      <c r="D60" s="22">
        <v>1</v>
      </c>
      <c r="E60" s="22">
        <v>0</v>
      </c>
      <c r="F60" s="22">
        <v>0</v>
      </c>
      <c r="G60" s="22">
        <f>E60</f>
        <v>0</v>
      </c>
      <c r="H60" s="22">
        <v>0</v>
      </c>
      <c r="I60" s="23">
        <f>H57/100*3</f>
        <v>16673.569874999997</v>
      </c>
    </row>
    <row r="61" spans="1:11">
      <c r="A61" s="76" t="s">
        <v>48</v>
      </c>
      <c r="B61" s="25" t="s">
        <v>94</v>
      </c>
      <c r="C61" s="33" t="s">
        <v>15</v>
      </c>
      <c r="D61" s="22">
        <v>1</v>
      </c>
      <c r="E61" s="22">
        <f>H58/100*5</f>
        <v>0</v>
      </c>
      <c r="F61" s="22">
        <v>0</v>
      </c>
      <c r="G61" s="22">
        <f>E61</f>
        <v>0</v>
      </c>
      <c r="H61" s="22">
        <v>0</v>
      </c>
      <c r="I61" s="23">
        <f>H57/100*3</f>
        <v>16673.569874999997</v>
      </c>
    </row>
    <row r="62" spans="1:11">
      <c r="A62" s="76" t="s">
        <v>49</v>
      </c>
      <c r="B62" s="25" t="s">
        <v>93</v>
      </c>
      <c r="C62" s="9" t="s">
        <v>15</v>
      </c>
      <c r="D62" s="10">
        <v>1</v>
      </c>
      <c r="E62" s="22">
        <f>H59/100*5</f>
        <v>0</v>
      </c>
      <c r="F62" s="22">
        <v>0</v>
      </c>
      <c r="G62" s="22">
        <f>E62</f>
        <v>0</v>
      </c>
      <c r="H62" s="22">
        <v>0</v>
      </c>
      <c r="I62" s="23">
        <f>H57/100*3</f>
        <v>16673.569874999997</v>
      </c>
    </row>
    <row r="63" spans="1:11">
      <c r="A63" s="76" t="s">
        <v>50</v>
      </c>
      <c r="B63" s="25" t="s">
        <v>67</v>
      </c>
      <c r="C63" s="9" t="s">
        <v>15</v>
      </c>
      <c r="D63" s="10">
        <v>1</v>
      </c>
      <c r="E63" s="22">
        <v>0</v>
      </c>
      <c r="F63" s="22">
        <v>0</v>
      </c>
      <c r="G63" s="22">
        <f>E63</f>
        <v>0</v>
      </c>
      <c r="H63" s="22">
        <v>0</v>
      </c>
      <c r="I63" s="23">
        <f>G57/100*10</f>
        <v>34767.125</v>
      </c>
    </row>
    <row r="64" spans="1:11">
      <c r="A64" s="76"/>
      <c r="B64" s="8" t="s">
        <v>12</v>
      </c>
      <c r="C64" s="9"/>
      <c r="D64" s="10"/>
      <c r="E64" s="11"/>
      <c r="F64" s="11"/>
      <c r="G64" s="11"/>
      <c r="H64" s="11"/>
      <c r="I64" s="23">
        <f>SUM(I60:I63)</f>
        <v>84787.834624999989</v>
      </c>
    </row>
    <row r="65" spans="1:12">
      <c r="A65" s="76"/>
      <c r="B65" s="12" t="s">
        <v>20</v>
      </c>
      <c r="C65" s="13"/>
      <c r="D65" s="2"/>
      <c r="E65" s="2"/>
      <c r="F65" s="2"/>
      <c r="G65" s="2"/>
      <c r="H65" s="2"/>
      <c r="I65" s="23">
        <f>I64+I57</f>
        <v>1000544.747125</v>
      </c>
    </row>
    <row r="66" spans="1:12">
      <c r="A66" s="76"/>
      <c r="B66" s="15" t="s">
        <v>0</v>
      </c>
      <c r="C66" s="41"/>
      <c r="D66" s="42"/>
      <c r="E66" s="15"/>
      <c r="F66" s="15"/>
      <c r="G66" s="15"/>
      <c r="H66" s="15"/>
      <c r="I66" s="23">
        <f>I65*0.18</f>
        <v>180098.05448249998</v>
      </c>
    </row>
    <row r="67" spans="1:12">
      <c r="A67" s="76"/>
      <c r="B67" s="15" t="s">
        <v>31</v>
      </c>
      <c r="C67" s="41"/>
      <c r="D67" s="42"/>
      <c r="E67" s="15"/>
      <c r="F67" s="15"/>
      <c r="G67" s="15"/>
      <c r="H67" s="15"/>
      <c r="I67" s="75">
        <f>SUM(I65:I66)</f>
        <v>1180642.8016075001</v>
      </c>
      <c r="J67" s="74"/>
      <c r="K67" s="74"/>
      <c r="L67" s="88"/>
    </row>
    <row r="68" spans="1:12">
      <c r="H68" s="50"/>
      <c r="I68" s="50"/>
      <c r="J68" s="50"/>
      <c r="K68" s="50"/>
    </row>
    <row r="69" spans="1:12">
      <c r="B69" s="84" t="s">
        <v>75</v>
      </c>
      <c r="C69" s="85"/>
      <c r="D69" s="86"/>
      <c r="E69" s="86"/>
      <c r="F69" s="87" t="s">
        <v>76</v>
      </c>
      <c r="G69" s="86"/>
    </row>
    <row r="70" spans="1:12">
      <c r="B70" s="84" t="s">
        <v>77</v>
      </c>
      <c r="C70" s="85"/>
      <c r="D70" s="86"/>
      <c r="E70" s="86"/>
      <c r="F70" s="84" t="s">
        <v>102</v>
      </c>
      <c r="G70" s="86"/>
    </row>
    <row r="71" spans="1:12">
      <c r="B71" s="84" t="s">
        <v>78</v>
      </c>
      <c r="C71" s="85"/>
      <c r="D71" s="86"/>
      <c r="E71" s="86"/>
      <c r="F71" s="84" t="s">
        <v>78</v>
      </c>
      <c r="G71" s="86"/>
    </row>
    <row r="72" spans="1:12">
      <c r="B72" s="84"/>
      <c r="C72" s="85"/>
      <c r="D72" s="86"/>
      <c r="E72" s="86"/>
      <c r="F72" s="87"/>
      <c r="G72" s="86"/>
    </row>
    <row r="73" spans="1:12">
      <c r="B73" s="84" t="s">
        <v>79</v>
      </c>
      <c r="C73" s="85"/>
      <c r="D73" s="86"/>
      <c r="E73" s="86"/>
      <c r="F73" s="87" t="s">
        <v>101</v>
      </c>
      <c r="G73" s="86"/>
    </row>
    <row r="76" spans="1:12">
      <c r="B76" s="1" t="s">
        <v>106</v>
      </c>
      <c r="C76" s="18">
        <v>250000</v>
      </c>
      <c r="D76" s="93"/>
    </row>
    <row r="77" spans="1:12">
      <c r="B77" s="1" t="s">
        <v>107</v>
      </c>
      <c r="C77" s="18">
        <v>300000</v>
      </c>
      <c r="D77" s="17"/>
    </row>
    <row r="78" spans="1:12">
      <c r="C78" s="18">
        <f>SUM(C76:C77)</f>
        <v>550000</v>
      </c>
    </row>
    <row r="80" spans="1:12">
      <c r="B80" s="1" t="s">
        <v>108</v>
      </c>
      <c r="C80" s="121">
        <f>I67-C78</f>
        <v>630642.80160750006</v>
      </c>
    </row>
    <row r="81" spans="2:2">
      <c r="B81" s="1" t="s">
        <v>109</v>
      </c>
    </row>
  </sheetData>
  <mergeCells count="28">
    <mergeCell ref="C6:D6"/>
    <mergeCell ref="B59:H59"/>
    <mergeCell ref="A11:A12"/>
    <mergeCell ref="B11:B12"/>
    <mergeCell ref="C11:C12"/>
    <mergeCell ref="D11:D12"/>
    <mergeCell ref="B17:H17"/>
    <mergeCell ref="B21:H21"/>
    <mergeCell ref="B25:H25"/>
    <mergeCell ref="B37:H37"/>
    <mergeCell ref="B47:H47"/>
    <mergeCell ref="B53:H53"/>
    <mergeCell ref="A2:D2"/>
    <mergeCell ref="A3:E3"/>
    <mergeCell ref="B13:H13"/>
    <mergeCell ref="G1:I1"/>
    <mergeCell ref="G2:I2"/>
    <mergeCell ref="A7:I7"/>
    <mergeCell ref="E11:G11"/>
    <mergeCell ref="H11:H12"/>
    <mergeCell ref="I11:I12"/>
    <mergeCell ref="A9:I9"/>
    <mergeCell ref="A8:I8"/>
    <mergeCell ref="A1:B1"/>
    <mergeCell ref="A4:B4"/>
    <mergeCell ref="A5:B5"/>
    <mergeCell ref="A6:B6"/>
    <mergeCell ref="C5:D5"/>
  </mergeCells>
  <hyperlinks>
    <hyperlink ref="A4" r:id="rId1"/>
  </hyperlinks>
  <pageMargins left="0.70866141732283472" right="0" top="0.19685039370078741" bottom="0.15748031496062992" header="0.31496062992125984" footer="0.31496062992125984"/>
  <pageSetup paperSize="9" scale="6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23" sqref="C23"/>
    </sheetView>
  </sheetViews>
  <sheetFormatPr defaultColWidth="8.7109375" defaultRowHeight="15.75"/>
  <cols>
    <col min="1" max="1" width="5.28515625" style="80" customWidth="1"/>
    <col min="2" max="2" width="56.42578125" style="1" customWidth="1"/>
    <col min="3" max="3" width="42.28515625" style="18" customWidth="1"/>
    <col min="4" max="4" width="61.7109375" style="19" customWidth="1"/>
    <col min="5" max="5" width="18.85546875" style="1" customWidth="1"/>
    <col min="6" max="6" width="26.7109375" style="1" customWidth="1"/>
    <col min="7" max="7" width="16.5703125" style="1" customWidth="1"/>
    <col min="8" max="8" width="21" style="1" customWidth="1"/>
    <col min="9" max="9" width="20.140625" style="1" customWidth="1"/>
    <col min="10" max="23" width="17.7109375" style="1" customWidth="1"/>
    <col min="24" max="55" width="2.7109375" style="1" customWidth="1"/>
    <col min="56" max="16384" width="8.7109375" style="1"/>
  </cols>
  <sheetData>
    <row r="1" spans="1:10" ht="20.25">
      <c r="A1" s="158" t="s">
        <v>22</v>
      </c>
      <c r="B1" s="158"/>
      <c r="C1" s="102"/>
      <c r="D1" s="16"/>
      <c r="F1" s="97"/>
      <c r="G1" s="130"/>
      <c r="H1" s="130"/>
      <c r="I1" s="130"/>
    </row>
    <row r="2" spans="1:10" ht="20.25">
      <c r="A2" s="109" t="s">
        <v>23</v>
      </c>
      <c r="B2" s="109"/>
      <c r="C2" s="109"/>
      <c r="D2" s="109" t="s">
        <v>104</v>
      </c>
      <c r="E2" s="108"/>
      <c r="F2" s="98"/>
      <c r="G2" s="98"/>
    </row>
    <row r="3" spans="1:10" ht="20.25">
      <c r="A3" s="159" t="s">
        <v>80</v>
      </c>
      <c r="B3" s="159"/>
      <c r="C3" s="159"/>
      <c r="D3" s="159"/>
      <c r="E3" s="159"/>
      <c r="F3" s="98"/>
      <c r="G3" s="103"/>
      <c r="H3" s="103"/>
      <c r="I3" s="103"/>
    </row>
    <row r="4" spans="1:10" ht="20.25">
      <c r="A4" s="160" t="s">
        <v>24</v>
      </c>
      <c r="B4" s="159"/>
      <c r="C4" s="102"/>
      <c r="D4" s="16"/>
      <c r="F4" s="100"/>
      <c r="G4" s="100"/>
      <c r="H4" s="100"/>
      <c r="I4" s="96"/>
    </row>
    <row r="5" spans="1:10" ht="20.25">
      <c r="A5" s="132" t="s">
        <v>71</v>
      </c>
      <c r="B5" s="132"/>
      <c r="C5" s="132"/>
      <c r="D5" s="132"/>
      <c r="E5" s="110"/>
      <c r="F5" s="110"/>
      <c r="G5" s="110"/>
      <c r="H5" s="110"/>
      <c r="I5" s="110"/>
      <c r="J5" s="72"/>
    </row>
    <row r="6" spans="1:10" ht="15.75" customHeight="1">
      <c r="A6" s="140" t="s">
        <v>72</v>
      </c>
      <c r="B6" s="140"/>
      <c r="C6" s="140"/>
      <c r="D6" s="140"/>
      <c r="E6" s="111"/>
      <c r="F6" s="111"/>
      <c r="G6" s="111"/>
      <c r="H6" s="111"/>
      <c r="I6" s="111"/>
      <c r="J6" s="72"/>
    </row>
    <row r="7" spans="1:10">
      <c r="A7" s="139" t="s">
        <v>81</v>
      </c>
      <c r="B7" s="139"/>
      <c r="C7" s="139"/>
      <c r="D7" s="139"/>
      <c r="E7" s="73"/>
      <c r="F7" s="73"/>
      <c r="G7" s="73"/>
      <c r="H7" s="73"/>
      <c r="I7" s="73"/>
      <c r="J7" s="73"/>
    </row>
    <row r="8" spans="1:10">
      <c r="A8" s="81"/>
      <c r="B8"/>
      <c r="C8"/>
      <c r="D8"/>
      <c r="E8" s="53"/>
      <c r="F8" s="53"/>
      <c r="G8" s="53"/>
      <c r="H8" s="104"/>
      <c r="I8" s="105"/>
    </row>
    <row r="9" spans="1:10" ht="15.75" customHeight="1">
      <c r="A9" s="148" t="s">
        <v>1</v>
      </c>
      <c r="B9" s="149" t="s">
        <v>2</v>
      </c>
      <c r="C9" s="149" t="s">
        <v>100</v>
      </c>
      <c r="D9" s="136" t="s">
        <v>99</v>
      </c>
      <c r="E9" s="53"/>
      <c r="F9" s="53"/>
      <c r="G9" s="53"/>
      <c r="H9" s="104"/>
      <c r="I9" s="104"/>
    </row>
    <row r="10" spans="1:10">
      <c r="A10" s="148"/>
      <c r="B10" s="149"/>
      <c r="C10" s="149"/>
      <c r="D10" s="136"/>
      <c r="E10" s="53"/>
      <c r="F10" s="53"/>
      <c r="G10" s="53"/>
      <c r="H10" s="53"/>
      <c r="I10" s="53"/>
    </row>
    <row r="11" spans="1:10" ht="63">
      <c r="A11" s="76" t="s">
        <v>73</v>
      </c>
      <c r="B11" s="65" t="s">
        <v>90</v>
      </c>
      <c r="C11" s="112">
        <v>42707</v>
      </c>
      <c r="D11" s="113">
        <v>42710</v>
      </c>
      <c r="E11" s="106"/>
      <c r="F11" s="107"/>
      <c r="G11" s="106"/>
      <c r="H11" s="53"/>
      <c r="I11" s="53"/>
    </row>
    <row r="12" spans="1:10" ht="22.5" customHeight="1">
      <c r="A12" s="76" t="s">
        <v>37</v>
      </c>
      <c r="B12" s="24" t="s">
        <v>32</v>
      </c>
      <c r="C12" s="113">
        <v>42727</v>
      </c>
      <c r="D12" s="113">
        <v>42729</v>
      </c>
      <c r="E12" s="106"/>
      <c r="F12" s="107"/>
      <c r="G12" s="106"/>
      <c r="H12" s="53"/>
      <c r="I12" s="53"/>
    </row>
    <row r="13" spans="1:10" ht="25.5" customHeight="1">
      <c r="A13" s="76" t="s">
        <v>39</v>
      </c>
      <c r="B13" s="92" t="s">
        <v>82</v>
      </c>
      <c r="C13" s="114" t="s">
        <v>105</v>
      </c>
      <c r="D13" s="113">
        <v>42729</v>
      </c>
      <c r="E13" s="106"/>
      <c r="F13" s="107"/>
      <c r="G13" s="106"/>
      <c r="H13" s="53"/>
      <c r="I13" s="53"/>
    </row>
    <row r="14" spans="1:10" ht="27.75" customHeight="1">
      <c r="A14" s="76" t="s">
        <v>8</v>
      </c>
      <c r="B14" s="92" t="s">
        <v>83</v>
      </c>
      <c r="C14" s="114">
        <v>42727</v>
      </c>
      <c r="D14" s="113">
        <v>42730</v>
      </c>
      <c r="E14" s="106"/>
      <c r="F14" s="107"/>
      <c r="G14" s="106"/>
      <c r="H14" s="53"/>
      <c r="I14" s="53"/>
    </row>
    <row r="15" spans="1:10" ht="45" customHeight="1">
      <c r="A15" s="76" t="s">
        <v>9</v>
      </c>
      <c r="B15" s="37" t="s">
        <v>28</v>
      </c>
      <c r="C15" s="113">
        <v>42710</v>
      </c>
      <c r="D15" s="113">
        <v>42716</v>
      </c>
      <c r="E15" s="106"/>
      <c r="F15" s="107"/>
      <c r="G15" s="106"/>
      <c r="H15" s="53"/>
      <c r="I15" s="53"/>
    </row>
    <row r="16" spans="1:10" ht="33" customHeight="1">
      <c r="A16" s="76" t="s">
        <v>10</v>
      </c>
      <c r="B16" s="37" t="s">
        <v>62</v>
      </c>
      <c r="C16" s="115">
        <v>42722</v>
      </c>
      <c r="D16" s="115">
        <v>42727</v>
      </c>
      <c r="E16" s="53"/>
      <c r="F16" s="53"/>
      <c r="G16" s="53"/>
      <c r="H16" s="53"/>
      <c r="I16" s="53"/>
    </row>
    <row r="17" spans="1:11" ht="26.25" customHeight="1">
      <c r="A17" s="76" t="s">
        <v>45</v>
      </c>
      <c r="B17" s="37" t="s">
        <v>97</v>
      </c>
      <c r="C17" s="115">
        <v>42727</v>
      </c>
      <c r="D17" s="115">
        <v>42730</v>
      </c>
      <c r="E17" s="53"/>
      <c r="F17" s="53"/>
      <c r="G17" s="53"/>
      <c r="H17" s="53"/>
      <c r="I17" s="53"/>
      <c r="J17" s="74"/>
    </row>
    <row r="18" spans="1:11" ht="30.75" customHeight="1">
      <c r="A18" s="76" t="s">
        <v>47</v>
      </c>
      <c r="B18" s="37" t="s">
        <v>98</v>
      </c>
      <c r="C18" s="115">
        <v>42726</v>
      </c>
      <c r="D18" s="115">
        <v>42730</v>
      </c>
      <c r="E18" s="53"/>
      <c r="F18" s="53"/>
      <c r="G18" s="53"/>
      <c r="H18" s="53"/>
      <c r="I18" s="53"/>
    </row>
    <row r="19" spans="1:11" ht="31.5">
      <c r="A19" s="76" t="s">
        <v>48</v>
      </c>
      <c r="B19" s="31" t="s">
        <v>91</v>
      </c>
      <c r="C19" s="113">
        <v>42710</v>
      </c>
      <c r="D19" s="115">
        <v>42715</v>
      </c>
      <c r="E19" s="53"/>
      <c r="F19" s="53"/>
      <c r="G19" s="53"/>
      <c r="H19" s="53"/>
      <c r="I19" s="53"/>
    </row>
    <row r="20" spans="1:11" ht="31.5">
      <c r="A20" s="76" t="s">
        <v>49</v>
      </c>
      <c r="B20" s="31" t="s">
        <v>34</v>
      </c>
      <c r="C20" s="113">
        <v>42710</v>
      </c>
      <c r="D20" s="115">
        <v>42715</v>
      </c>
      <c r="E20" s="53"/>
      <c r="F20" s="53"/>
      <c r="G20" s="53"/>
      <c r="H20" s="53"/>
      <c r="I20" s="53"/>
    </row>
    <row r="21" spans="1:11">
      <c r="J21" s="50"/>
      <c r="K21" s="50"/>
    </row>
    <row r="23" spans="1:11">
      <c r="B23" s="84" t="s">
        <v>75</v>
      </c>
      <c r="C23" s="85"/>
      <c r="D23" s="87" t="s">
        <v>76</v>
      </c>
    </row>
    <row r="24" spans="1:11">
      <c r="B24" s="84" t="s">
        <v>77</v>
      </c>
      <c r="C24" s="85"/>
      <c r="D24" s="84" t="s">
        <v>102</v>
      </c>
    </row>
    <row r="25" spans="1:11">
      <c r="B25" s="84" t="s">
        <v>78</v>
      </c>
      <c r="C25" s="85"/>
      <c r="D25" s="84" t="s">
        <v>78</v>
      </c>
    </row>
    <row r="26" spans="1:11">
      <c r="B26" s="84"/>
      <c r="C26" s="85"/>
      <c r="D26" s="87"/>
    </row>
    <row r="27" spans="1:11">
      <c r="B27" s="84" t="s">
        <v>79</v>
      </c>
      <c r="C27" s="85"/>
      <c r="D27" s="87" t="s">
        <v>101</v>
      </c>
    </row>
  </sheetData>
  <mergeCells count="11">
    <mergeCell ref="A6:D6"/>
    <mergeCell ref="A9:A10"/>
    <mergeCell ref="B9:B10"/>
    <mergeCell ref="C9:C10"/>
    <mergeCell ref="D9:D10"/>
    <mergeCell ref="A7:D7"/>
    <mergeCell ref="A1:B1"/>
    <mergeCell ref="G1:I1"/>
    <mergeCell ref="A3:E3"/>
    <mergeCell ref="A4:B4"/>
    <mergeCell ref="A5:D5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80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topLeftCell="A16" workbookViewId="0">
      <selection activeCell="F46" sqref="F46"/>
    </sheetView>
  </sheetViews>
  <sheetFormatPr defaultColWidth="8.7109375" defaultRowHeight="15.75"/>
  <cols>
    <col min="1" max="1" width="5.28515625" style="80" customWidth="1"/>
    <col min="2" max="2" width="98.28515625" style="1" customWidth="1"/>
    <col min="3" max="3" width="8" style="18" customWidth="1"/>
    <col min="4" max="4" width="16.28515625" style="19" customWidth="1"/>
    <col min="5" max="16" width="17.7109375" style="1" customWidth="1"/>
    <col min="17" max="48" width="2.7109375" style="1" customWidth="1"/>
    <col min="49" max="16384" width="8.7109375" style="1"/>
  </cols>
  <sheetData>
    <row r="1" spans="1:4" ht="15.75" customHeight="1">
      <c r="A1" s="148" t="s">
        <v>1</v>
      </c>
      <c r="B1" s="149" t="s">
        <v>2</v>
      </c>
      <c r="C1" s="149" t="s">
        <v>3</v>
      </c>
      <c r="D1" s="137" t="s">
        <v>4</v>
      </c>
    </row>
    <row r="2" spans="1:4">
      <c r="A2" s="148"/>
      <c r="B2" s="149"/>
      <c r="C2" s="149"/>
      <c r="D2" s="138"/>
    </row>
    <row r="3" spans="1:4">
      <c r="A3" s="116" t="s">
        <v>73</v>
      </c>
      <c r="B3" s="127" t="s">
        <v>51</v>
      </c>
      <c r="C3" s="128"/>
      <c r="D3" s="128"/>
    </row>
    <row r="4" spans="1:4" ht="31.5">
      <c r="A4" s="76" t="s">
        <v>36</v>
      </c>
      <c r="B4" s="65" t="s">
        <v>90</v>
      </c>
      <c r="C4" s="52" t="s">
        <v>11</v>
      </c>
      <c r="D4" s="2">
        <v>97.7</v>
      </c>
    </row>
    <row r="5" spans="1:4">
      <c r="A5" s="76" t="s">
        <v>89</v>
      </c>
      <c r="B5" s="20" t="s">
        <v>29</v>
      </c>
      <c r="C5" s="21" t="s">
        <v>19</v>
      </c>
      <c r="D5" s="6">
        <v>3</v>
      </c>
    </row>
    <row r="6" spans="1:4">
      <c r="A6" s="77"/>
      <c r="B6" s="35" t="s">
        <v>12</v>
      </c>
      <c r="C6" s="68"/>
      <c r="D6" s="68"/>
    </row>
    <row r="7" spans="1:4">
      <c r="A7" s="76" t="s">
        <v>37</v>
      </c>
      <c r="B7" s="150" t="s">
        <v>17</v>
      </c>
      <c r="C7" s="151"/>
      <c r="D7" s="151"/>
    </row>
    <row r="8" spans="1:4">
      <c r="A8" s="76" t="s">
        <v>38</v>
      </c>
      <c r="B8" s="24" t="s">
        <v>32</v>
      </c>
      <c r="C8" s="2" t="s">
        <v>11</v>
      </c>
      <c r="D8" s="2">
        <f>D4</f>
        <v>97.7</v>
      </c>
    </row>
    <row r="9" spans="1:4">
      <c r="A9" s="78"/>
      <c r="B9" s="3" t="s">
        <v>52</v>
      </c>
      <c r="C9" s="4" t="s">
        <v>11</v>
      </c>
      <c r="D9" s="4">
        <v>111</v>
      </c>
    </row>
    <row r="10" spans="1:4">
      <c r="A10" s="77"/>
      <c r="B10" s="35" t="s">
        <v>12</v>
      </c>
      <c r="C10" s="68"/>
      <c r="D10" s="68"/>
    </row>
    <row r="11" spans="1:4">
      <c r="A11" s="76" t="s">
        <v>39</v>
      </c>
      <c r="B11" s="150" t="s">
        <v>16</v>
      </c>
      <c r="C11" s="151"/>
      <c r="D11" s="151"/>
    </row>
    <row r="12" spans="1:4">
      <c r="A12" s="76" t="s">
        <v>40</v>
      </c>
      <c r="B12" s="92" t="s">
        <v>82</v>
      </c>
      <c r="C12" s="51" t="s">
        <v>11</v>
      </c>
      <c r="D12" s="2">
        <f>D8</f>
        <v>97.7</v>
      </c>
    </row>
    <row r="13" spans="1:4">
      <c r="A13" s="76" t="s">
        <v>41</v>
      </c>
      <c r="B13" s="92" t="s">
        <v>83</v>
      </c>
      <c r="C13" s="51" t="s">
        <v>53</v>
      </c>
      <c r="D13" s="2">
        <v>44</v>
      </c>
    </row>
    <row r="14" spans="1:4">
      <c r="A14" s="77"/>
      <c r="B14" s="35" t="s">
        <v>12</v>
      </c>
      <c r="C14" s="56"/>
      <c r="D14" s="57"/>
    </row>
    <row r="15" spans="1:4">
      <c r="A15" s="76" t="s">
        <v>8</v>
      </c>
      <c r="B15" s="150" t="s">
        <v>14</v>
      </c>
      <c r="C15" s="151"/>
      <c r="D15" s="151"/>
    </row>
    <row r="16" spans="1:4" ht="21.75" customHeight="1">
      <c r="A16" s="76" t="s">
        <v>42</v>
      </c>
      <c r="B16" s="37" t="s">
        <v>28</v>
      </c>
      <c r="C16" s="26" t="s">
        <v>11</v>
      </c>
      <c r="D16" s="2">
        <v>130.15</v>
      </c>
    </row>
    <row r="17" spans="1:4">
      <c r="A17" s="78"/>
      <c r="B17" s="3" t="s">
        <v>21</v>
      </c>
      <c r="C17" s="45" t="s">
        <v>19</v>
      </c>
      <c r="D17" s="28">
        <f>0.3*D16/10</f>
        <v>3.9045000000000001</v>
      </c>
    </row>
    <row r="18" spans="1:4">
      <c r="A18" s="76"/>
      <c r="B18" s="3" t="s">
        <v>26</v>
      </c>
      <c r="C18" s="26" t="s">
        <v>19</v>
      </c>
      <c r="D18" s="28">
        <f>D16/50</f>
        <v>2.6030000000000002</v>
      </c>
    </row>
    <row r="19" spans="1:4">
      <c r="A19" s="76" t="s">
        <v>54</v>
      </c>
      <c r="B19" s="37" t="s">
        <v>62</v>
      </c>
      <c r="C19" s="26" t="s">
        <v>11</v>
      </c>
      <c r="D19" s="2">
        <v>118.3</v>
      </c>
    </row>
    <row r="20" spans="1:4">
      <c r="A20" s="76"/>
      <c r="B20" s="3" t="s">
        <v>63</v>
      </c>
      <c r="C20" s="26" t="s">
        <v>19</v>
      </c>
      <c r="D20" s="28">
        <f>D19/25</f>
        <v>4.7320000000000002</v>
      </c>
    </row>
    <row r="21" spans="1:4">
      <c r="A21" s="76"/>
      <c r="B21" s="3" t="s">
        <v>25</v>
      </c>
      <c r="C21" s="26" t="s">
        <v>19</v>
      </c>
      <c r="D21" s="28">
        <f>D19/20</f>
        <v>5.915</v>
      </c>
    </row>
    <row r="22" spans="1:4">
      <c r="A22" s="76" t="s">
        <v>55</v>
      </c>
      <c r="B22" s="37" t="s">
        <v>97</v>
      </c>
      <c r="C22" s="2" t="s">
        <v>11</v>
      </c>
      <c r="D22" s="2">
        <f>D19</f>
        <v>118.3</v>
      </c>
    </row>
    <row r="23" spans="1:4">
      <c r="A23" s="78"/>
      <c r="B23" s="3" t="s">
        <v>21</v>
      </c>
      <c r="C23" s="45" t="s">
        <v>19</v>
      </c>
      <c r="D23" s="28">
        <f>0.3*D22/10</f>
        <v>3.5489999999999995</v>
      </c>
    </row>
    <row r="24" spans="1:4">
      <c r="A24" s="76"/>
      <c r="B24" s="3" t="s">
        <v>66</v>
      </c>
      <c r="C24" s="7" t="s">
        <v>27</v>
      </c>
      <c r="D24" s="28">
        <f>D22/50</f>
        <v>2.3660000000000001</v>
      </c>
    </row>
    <row r="25" spans="1:4" ht="31.5">
      <c r="A25" s="76" t="s">
        <v>60</v>
      </c>
      <c r="B25" s="3" t="s">
        <v>92</v>
      </c>
      <c r="C25" s="45" t="s">
        <v>11</v>
      </c>
      <c r="D25" s="46">
        <v>69.5</v>
      </c>
    </row>
    <row r="26" spans="1:4">
      <c r="A26" s="76"/>
      <c r="B26" s="35" t="s">
        <v>12</v>
      </c>
      <c r="C26" s="27"/>
      <c r="D26" s="10"/>
    </row>
    <row r="27" spans="1:4">
      <c r="A27" s="76" t="s">
        <v>9</v>
      </c>
      <c r="B27" s="152" t="s">
        <v>18</v>
      </c>
      <c r="C27" s="153"/>
      <c r="D27" s="153"/>
    </row>
    <row r="28" spans="1:4">
      <c r="A28" s="76" t="s">
        <v>43</v>
      </c>
      <c r="B28" s="31" t="s">
        <v>91</v>
      </c>
      <c r="C28" s="9" t="s">
        <v>11</v>
      </c>
      <c r="D28" s="10">
        <v>97.7</v>
      </c>
    </row>
    <row r="29" spans="1:4">
      <c r="A29" s="76"/>
      <c r="B29" s="3" t="s">
        <v>56</v>
      </c>
      <c r="C29" s="45" t="s">
        <v>53</v>
      </c>
      <c r="D29" s="4">
        <v>250</v>
      </c>
    </row>
    <row r="30" spans="1:4">
      <c r="A30" s="76"/>
      <c r="B30" s="3" t="s">
        <v>57</v>
      </c>
      <c r="C30" s="45" t="s">
        <v>53</v>
      </c>
      <c r="D30" s="4">
        <v>150</v>
      </c>
    </row>
    <row r="31" spans="1:4">
      <c r="A31" s="76"/>
      <c r="B31" s="3" t="s">
        <v>58</v>
      </c>
      <c r="C31" s="45" t="s">
        <v>53</v>
      </c>
      <c r="D31" s="4">
        <f>SUM(D29:D30)</f>
        <v>400</v>
      </c>
    </row>
    <row r="32" spans="1:4">
      <c r="A32" s="76"/>
      <c r="B32" s="3" t="s">
        <v>84</v>
      </c>
      <c r="C32" s="45" t="s">
        <v>19</v>
      </c>
      <c r="D32" s="46">
        <v>41</v>
      </c>
    </row>
    <row r="33" spans="1:4">
      <c r="A33" s="79"/>
      <c r="B33" s="66" t="s">
        <v>86</v>
      </c>
      <c r="C33" s="45" t="s">
        <v>19</v>
      </c>
      <c r="D33" s="46">
        <v>5</v>
      </c>
    </row>
    <row r="34" spans="1:4">
      <c r="A34" s="79"/>
      <c r="B34" s="66" t="s">
        <v>87</v>
      </c>
      <c r="C34" s="45" t="s">
        <v>19</v>
      </c>
      <c r="D34" s="46">
        <v>6</v>
      </c>
    </row>
    <row r="35" spans="1:4">
      <c r="A35" s="79"/>
      <c r="B35" s="66" t="s">
        <v>88</v>
      </c>
      <c r="C35" s="90" t="s">
        <v>19</v>
      </c>
      <c r="D35" s="91">
        <v>2</v>
      </c>
    </row>
    <row r="36" spans="1:4">
      <c r="A36" s="76"/>
      <c r="B36" s="35" t="s">
        <v>12</v>
      </c>
      <c r="C36" s="27"/>
      <c r="D36" s="36"/>
    </row>
    <row r="37" spans="1:4">
      <c r="A37" s="76" t="s">
        <v>10</v>
      </c>
      <c r="B37" s="154" t="s">
        <v>33</v>
      </c>
      <c r="C37" s="155"/>
      <c r="D37" s="155"/>
    </row>
    <row r="38" spans="1:4">
      <c r="A38" s="76" t="s">
        <v>44</v>
      </c>
      <c r="B38" s="31" t="s">
        <v>34</v>
      </c>
      <c r="C38" s="9" t="s">
        <v>11</v>
      </c>
      <c r="D38" s="10">
        <v>97.7</v>
      </c>
    </row>
    <row r="39" spans="1:4">
      <c r="A39" s="76"/>
      <c r="B39" s="44" t="s">
        <v>59</v>
      </c>
      <c r="C39" s="45" t="s">
        <v>53</v>
      </c>
      <c r="D39" s="46">
        <v>670</v>
      </c>
    </row>
    <row r="40" spans="1:4">
      <c r="A40" s="76"/>
      <c r="B40" s="3" t="s">
        <v>58</v>
      </c>
      <c r="C40" s="2" t="s">
        <v>53</v>
      </c>
      <c r="D40" s="4">
        <f>D39</f>
        <v>670</v>
      </c>
    </row>
    <row r="41" spans="1:4">
      <c r="A41" s="79"/>
      <c r="B41" s="44" t="s">
        <v>85</v>
      </c>
      <c r="C41" s="45" t="s">
        <v>19</v>
      </c>
      <c r="D41" s="46">
        <v>13</v>
      </c>
    </row>
    <row r="42" spans="1:4">
      <c r="A42" s="76"/>
      <c r="B42" s="35" t="s">
        <v>12</v>
      </c>
      <c r="C42" s="27"/>
      <c r="D42" s="10"/>
    </row>
    <row r="43" spans="1:4">
      <c r="A43" s="76" t="s">
        <v>45</v>
      </c>
      <c r="B43" s="150" t="s">
        <v>61</v>
      </c>
      <c r="C43" s="151"/>
      <c r="D43" s="151"/>
    </row>
    <row r="44" spans="1:4">
      <c r="A44" s="79" t="s">
        <v>46</v>
      </c>
      <c r="B44" s="32" t="s">
        <v>64</v>
      </c>
      <c r="C44" s="26" t="s">
        <v>19</v>
      </c>
      <c r="D44" s="29">
        <v>4</v>
      </c>
    </row>
    <row r="45" spans="1:4">
      <c r="A45" s="76"/>
      <c r="B45" s="44" t="s">
        <v>65</v>
      </c>
      <c r="C45" s="45" t="s">
        <v>19</v>
      </c>
      <c r="D45" s="46">
        <v>1</v>
      </c>
    </row>
    <row r="48" spans="1:4">
      <c r="D48" s="93"/>
    </row>
    <row r="49" spans="4:4">
      <c r="D49" s="17"/>
    </row>
  </sheetData>
  <mergeCells count="11">
    <mergeCell ref="A1:A2"/>
    <mergeCell ref="B1:B2"/>
    <mergeCell ref="C1:C2"/>
    <mergeCell ref="D1:D2"/>
    <mergeCell ref="B43:D43"/>
    <mergeCell ref="B3:D3"/>
    <mergeCell ref="B7:D7"/>
    <mergeCell ref="B11:D11"/>
    <mergeCell ref="B15:D15"/>
    <mergeCell ref="B27:D27"/>
    <mergeCell ref="B37:D37"/>
  </mergeCells>
  <pageMargins left="0.11811023622047245" right="0" top="0.74803149606299213" bottom="0.74803149606299213" header="0.31496062992125984" footer="0.31496062992125984"/>
  <pageSetup paperSize="9" scale="6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N23" sqref="N23"/>
    </sheetView>
  </sheetViews>
  <sheetFormatPr defaultRowHeight="15.75"/>
  <cols>
    <col min="1" max="1" width="5.28515625" style="80" customWidth="1"/>
    <col min="2" max="2" width="56.42578125" style="1" customWidth="1"/>
    <col min="3" max="3" width="13.85546875" style="18" customWidth="1"/>
    <col min="4" max="4" width="16.28515625" style="19" customWidth="1"/>
    <col min="5" max="5" width="18.85546875" style="1" customWidth="1"/>
    <col min="6" max="6" width="26.7109375" style="1" customWidth="1"/>
    <col min="7" max="7" width="16.5703125" style="1" customWidth="1"/>
    <col min="8" max="8" width="21" style="1" customWidth="1"/>
    <col min="9" max="9" width="20.140625" style="1" customWidth="1"/>
  </cols>
  <sheetData>
    <row r="1" spans="1:9" ht="20.25">
      <c r="A1" s="141" t="s">
        <v>22</v>
      </c>
      <c r="B1" s="141"/>
      <c r="C1" s="118"/>
      <c r="D1" s="95"/>
      <c r="E1" s="96"/>
      <c r="F1" s="97"/>
      <c r="G1" s="130"/>
      <c r="H1" s="130"/>
      <c r="I1" s="130"/>
    </row>
    <row r="2" spans="1:9" ht="20.25">
      <c r="A2" s="126" t="s">
        <v>23</v>
      </c>
      <c r="B2" s="126"/>
      <c r="C2" s="126"/>
      <c r="D2" s="126"/>
      <c r="E2" s="96"/>
      <c r="F2" s="98"/>
      <c r="G2" s="131" t="s">
        <v>110</v>
      </c>
      <c r="H2" s="131"/>
      <c r="I2" s="131"/>
    </row>
    <row r="3" spans="1:9" ht="20.25">
      <c r="A3" s="126" t="s">
        <v>80</v>
      </c>
      <c r="B3" s="126"/>
      <c r="C3" s="126"/>
      <c r="D3" s="126"/>
      <c r="E3" s="126"/>
      <c r="F3" s="98"/>
      <c r="G3" s="120"/>
      <c r="H3" s="120"/>
      <c r="I3" s="120"/>
    </row>
    <row r="4" spans="1:9" ht="20.25">
      <c r="A4" s="142" t="s">
        <v>24</v>
      </c>
      <c r="B4" s="126"/>
      <c r="C4" s="118"/>
      <c r="D4" s="95"/>
      <c r="E4" s="96"/>
      <c r="F4" s="100"/>
      <c r="G4" s="100"/>
      <c r="H4" s="100"/>
      <c r="I4" s="96"/>
    </row>
    <row r="5" spans="1:9" ht="20.25">
      <c r="A5" s="143" t="s">
        <v>76</v>
      </c>
      <c r="B5" s="143"/>
      <c r="C5" s="144" t="s">
        <v>103</v>
      </c>
      <c r="D5" s="144"/>
      <c r="E5" s="119"/>
      <c r="F5" s="100"/>
      <c r="G5" s="100"/>
      <c r="H5" s="100"/>
      <c r="I5" s="96"/>
    </row>
    <row r="6" spans="1:9" ht="20.25">
      <c r="A6" s="141" t="s">
        <v>75</v>
      </c>
      <c r="B6" s="141"/>
      <c r="C6" s="141" t="s">
        <v>35</v>
      </c>
      <c r="D6" s="141"/>
      <c r="E6" s="119"/>
      <c r="F6" s="100"/>
      <c r="G6" s="100"/>
      <c r="H6" s="100"/>
      <c r="I6" s="96"/>
    </row>
    <row r="7" spans="1:9" ht="20.25">
      <c r="A7" s="132" t="s">
        <v>111</v>
      </c>
      <c r="B7" s="132"/>
      <c r="C7" s="132"/>
      <c r="D7" s="132"/>
      <c r="E7" s="132"/>
      <c r="F7" s="132"/>
      <c r="G7" s="132"/>
      <c r="H7" s="132"/>
      <c r="I7" s="132"/>
    </row>
    <row r="8" spans="1:9">
      <c r="A8" s="140" t="s">
        <v>72</v>
      </c>
      <c r="B8" s="140"/>
      <c r="C8" s="140"/>
      <c r="D8" s="140"/>
      <c r="E8" s="140"/>
      <c r="F8" s="140"/>
      <c r="G8" s="140"/>
      <c r="H8" s="140"/>
      <c r="I8" s="140"/>
    </row>
    <row r="9" spans="1:9">
      <c r="A9" s="139" t="s">
        <v>81</v>
      </c>
      <c r="B9" s="139"/>
      <c r="C9" s="139"/>
      <c r="D9" s="139"/>
      <c r="E9" s="139"/>
      <c r="F9" s="139"/>
      <c r="G9" s="139"/>
      <c r="H9" s="139"/>
      <c r="I9" s="139"/>
    </row>
    <row r="10" spans="1:9">
      <c r="A10" s="81"/>
      <c r="B10"/>
      <c r="C10"/>
      <c r="D10"/>
      <c r="H10" s="89" t="s">
        <v>74</v>
      </c>
      <c r="I10" s="83">
        <f>I28</f>
        <v>54850.081600000005</v>
      </c>
    </row>
    <row r="11" spans="1:9">
      <c r="A11" s="148" t="s">
        <v>1</v>
      </c>
      <c r="B11" s="149" t="s">
        <v>2</v>
      </c>
      <c r="C11" s="149" t="s">
        <v>3</v>
      </c>
      <c r="D11" s="136" t="s">
        <v>4</v>
      </c>
      <c r="E11" s="133" t="s">
        <v>5</v>
      </c>
      <c r="F11" s="134"/>
      <c r="G11" s="135"/>
      <c r="H11" s="136" t="s">
        <v>69</v>
      </c>
      <c r="I11" s="137" t="s">
        <v>6</v>
      </c>
    </row>
    <row r="12" spans="1:9" ht="47.25">
      <c r="A12" s="148"/>
      <c r="B12" s="149"/>
      <c r="C12" s="149"/>
      <c r="D12" s="136"/>
      <c r="E12" s="117" t="s">
        <v>7</v>
      </c>
      <c r="F12" s="117" t="s">
        <v>70</v>
      </c>
      <c r="G12" s="71" t="s">
        <v>68</v>
      </c>
      <c r="H12" s="136"/>
      <c r="I12" s="138"/>
    </row>
    <row r="13" spans="1:9">
      <c r="A13" s="76" t="s">
        <v>73</v>
      </c>
      <c r="B13" s="150" t="s">
        <v>14</v>
      </c>
      <c r="C13" s="151"/>
      <c r="D13" s="151"/>
      <c r="E13" s="151"/>
      <c r="F13" s="151"/>
      <c r="G13" s="151"/>
      <c r="H13" s="151"/>
      <c r="I13" s="40"/>
    </row>
    <row r="14" spans="1:9" ht="31.5">
      <c r="A14" s="76" t="s">
        <v>36</v>
      </c>
      <c r="B14" s="3" t="s">
        <v>116</v>
      </c>
      <c r="C14" s="45" t="s">
        <v>19</v>
      </c>
      <c r="D14" s="46">
        <v>1</v>
      </c>
      <c r="E14" s="46">
        <v>0</v>
      </c>
      <c r="F14" s="46">
        <v>17800</v>
      </c>
      <c r="G14" s="47">
        <v>0</v>
      </c>
      <c r="H14" s="47">
        <f>F14*D14</f>
        <v>17800</v>
      </c>
      <c r="I14" s="43">
        <f>D14*F14</f>
        <v>17800</v>
      </c>
    </row>
    <row r="15" spans="1:9">
      <c r="A15" s="76"/>
      <c r="B15" s="35" t="s">
        <v>12</v>
      </c>
      <c r="C15" s="27"/>
      <c r="D15" s="10"/>
      <c r="E15" s="10"/>
      <c r="F15" s="10"/>
      <c r="G15" s="39">
        <f>SUM(G14:G14)</f>
        <v>0</v>
      </c>
      <c r="H15" s="39">
        <f>SUM(H14:H14)</f>
        <v>17800</v>
      </c>
      <c r="I15" s="23">
        <f>SUM(I14:I14)</f>
        <v>17800</v>
      </c>
    </row>
    <row r="16" spans="1:9">
      <c r="A16" s="76" t="s">
        <v>37</v>
      </c>
      <c r="B16" s="154" t="s">
        <v>33</v>
      </c>
      <c r="C16" s="155"/>
      <c r="D16" s="155"/>
      <c r="E16" s="155"/>
      <c r="F16" s="155"/>
      <c r="G16" s="155"/>
      <c r="H16" s="156"/>
      <c r="I16" s="23"/>
    </row>
    <row r="17" spans="1:9">
      <c r="A17" s="76" t="s">
        <v>38</v>
      </c>
      <c r="B17" s="31" t="s">
        <v>115</v>
      </c>
      <c r="C17" s="9" t="s">
        <v>19</v>
      </c>
      <c r="D17" s="10">
        <v>13</v>
      </c>
      <c r="E17" s="10">
        <v>250</v>
      </c>
      <c r="F17" s="11">
        <v>0</v>
      </c>
      <c r="G17" s="11">
        <f>E17*D17</f>
        <v>3250</v>
      </c>
      <c r="H17" s="6">
        <f>F17*D17</f>
        <v>0</v>
      </c>
      <c r="I17" s="23">
        <f>E17*D17</f>
        <v>3250</v>
      </c>
    </row>
    <row r="18" spans="1:9" ht="31.5">
      <c r="A18" s="79"/>
      <c r="B18" s="44" t="s">
        <v>112</v>
      </c>
      <c r="C18" s="45" t="s">
        <v>19</v>
      </c>
      <c r="D18" s="46">
        <v>13</v>
      </c>
      <c r="E18" s="46">
        <v>0</v>
      </c>
      <c r="F18" s="46">
        <v>1754</v>
      </c>
      <c r="G18" s="47">
        <v>0</v>
      </c>
      <c r="H18" s="47">
        <f>F18*D18</f>
        <v>22802</v>
      </c>
      <c r="I18" s="43">
        <f>F18*D18</f>
        <v>22802</v>
      </c>
    </row>
    <row r="19" spans="1:9">
      <c r="A19" s="76" t="s">
        <v>117</v>
      </c>
      <c r="B19" s="31" t="s">
        <v>113</v>
      </c>
      <c r="C19" s="9" t="s">
        <v>19</v>
      </c>
      <c r="D19" s="10">
        <v>1</v>
      </c>
      <c r="E19" s="10">
        <v>6000</v>
      </c>
      <c r="F19" s="11">
        <v>0</v>
      </c>
      <c r="G19" s="11">
        <f>E19*D19</f>
        <v>6000</v>
      </c>
      <c r="H19" s="6">
        <f>F19*D19</f>
        <v>0</v>
      </c>
      <c r="I19" s="23">
        <f>E19*D19</f>
        <v>6000</v>
      </c>
    </row>
    <row r="20" spans="1:9">
      <c r="A20" s="76"/>
      <c r="B20" s="35" t="s">
        <v>12</v>
      </c>
      <c r="C20" s="27"/>
      <c r="D20" s="10"/>
      <c r="E20" s="10"/>
      <c r="F20" s="10"/>
      <c r="G20" s="39">
        <f>SUM(G17:G17)</f>
        <v>3250</v>
      </c>
      <c r="H20" s="39">
        <f>SUM(H17:H18)</f>
        <v>22802</v>
      </c>
      <c r="I20" s="23">
        <f>SUM(I17:I18)</f>
        <v>26052</v>
      </c>
    </row>
    <row r="21" spans="1:9">
      <c r="A21" s="79"/>
      <c r="B21" s="122" t="s">
        <v>114</v>
      </c>
      <c r="C21" s="123"/>
      <c r="D21" s="49"/>
      <c r="E21" s="49"/>
      <c r="F21" s="49"/>
      <c r="G21" s="124"/>
      <c r="H21" s="125"/>
      <c r="I21" s="75">
        <f>I20+I15</f>
        <v>43852</v>
      </c>
    </row>
    <row r="22" spans="1:9">
      <c r="A22" s="76"/>
      <c r="B22" s="145" t="s">
        <v>13</v>
      </c>
      <c r="C22" s="146"/>
      <c r="D22" s="146"/>
      <c r="E22" s="146"/>
      <c r="F22" s="146"/>
      <c r="G22" s="146"/>
      <c r="H22" s="147"/>
      <c r="I22" s="30"/>
    </row>
    <row r="23" spans="1:9">
      <c r="A23" s="76" t="s">
        <v>39</v>
      </c>
      <c r="B23" s="25" t="s">
        <v>94</v>
      </c>
      <c r="C23" s="33" t="s">
        <v>15</v>
      </c>
      <c r="D23" s="22">
        <v>1</v>
      </c>
      <c r="E23" s="22">
        <f>I21/100*3</f>
        <v>1315.56</v>
      </c>
      <c r="F23" s="22">
        <v>0</v>
      </c>
      <c r="G23" s="22">
        <f>E23</f>
        <v>1315.56</v>
      </c>
      <c r="H23" s="22">
        <v>0</v>
      </c>
      <c r="I23" s="23">
        <f>G23</f>
        <v>1315.56</v>
      </c>
    </row>
    <row r="24" spans="1:9">
      <c r="A24" s="76" t="s">
        <v>8</v>
      </c>
      <c r="B24" s="25" t="s">
        <v>93</v>
      </c>
      <c r="C24" s="9" t="s">
        <v>15</v>
      </c>
      <c r="D24" s="10">
        <v>1</v>
      </c>
      <c r="E24" s="22">
        <f>I22/100*3</f>
        <v>0</v>
      </c>
      <c r="F24" s="22">
        <v>0</v>
      </c>
      <c r="G24" s="22">
        <f>E24</f>
        <v>0</v>
      </c>
      <c r="H24" s="22">
        <v>0</v>
      </c>
      <c r="I24" s="23">
        <f>I21/100*3</f>
        <v>1315.56</v>
      </c>
    </row>
    <row r="25" spans="1:9">
      <c r="A25" s="76"/>
      <c r="B25" s="8" t="s">
        <v>12</v>
      </c>
      <c r="C25" s="9"/>
      <c r="D25" s="10"/>
      <c r="E25" s="11"/>
      <c r="F25" s="11"/>
      <c r="G25" s="11"/>
      <c r="H25" s="11"/>
      <c r="I25" s="23">
        <f>SUM(I23:I24)</f>
        <v>2631.12</v>
      </c>
    </row>
    <row r="26" spans="1:9">
      <c r="A26" s="76"/>
      <c r="B26" s="12" t="s">
        <v>20</v>
      </c>
      <c r="C26" s="13"/>
      <c r="D26" s="2"/>
      <c r="E26" s="2"/>
      <c r="F26" s="2"/>
      <c r="G26" s="2"/>
      <c r="H26" s="2"/>
      <c r="I26" s="23">
        <f>I21+I25</f>
        <v>46483.12</v>
      </c>
    </row>
    <row r="27" spans="1:9">
      <c r="A27" s="76"/>
      <c r="B27" s="15" t="s">
        <v>0</v>
      </c>
      <c r="C27" s="41"/>
      <c r="D27" s="42"/>
      <c r="E27" s="15"/>
      <c r="F27" s="15"/>
      <c r="G27" s="15"/>
      <c r="H27" s="15"/>
      <c r="I27" s="23">
        <f>I26*0.18</f>
        <v>8366.9616000000005</v>
      </c>
    </row>
    <row r="28" spans="1:9">
      <c r="A28" s="76"/>
      <c r="B28" s="15" t="s">
        <v>31</v>
      </c>
      <c r="C28" s="41"/>
      <c r="D28" s="42"/>
      <c r="E28" s="15"/>
      <c r="F28" s="15"/>
      <c r="G28" s="15"/>
      <c r="H28" s="15"/>
      <c r="I28" s="75">
        <f>SUM(I26:I27)</f>
        <v>54850.081600000005</v>
      </c>
    </row>
    <row r="29" spans="1:9">
      <c r="H29" s="50"/>
      <c r="I29" s="50"/>
    </row>
    <row r="30" spans="1:9">
      <c r="B30" s="84" t="s">
        <v>75</v>
      </c>
      <c r="C30" s="85"/>
      <c r="D30" s="86"/>
      <c r="E30" s="86"/>
      <c r="F30" s="87" t="s">
        <v>76</v>
      </c>
      <c r="G30" s="86"/>
    </row>
    <row r="31" spans="1:9">
      <c r="B31" s="84" t="s">
        <v>77</v>
      </c>
      <c r="C31" s="85"/>
      <c r="D31" s="86"/>
      <c r="E31" s="86"/>
      <c r="F31" s="84" t="s">
        <v>102</v>
      </c>
      <c r="G31" s="86"/>
    </row>
    <row r="32" spans="1:9">
      <c r="B32" s="84" t="s">
        <v>78</v>
      </c>
      <c r="C32" s="85"/>
      <c r="D32" s="86"/>
      <c r="E32" s="86"/>
      <c r="F32" s="84" t="s">
        <v>78</v>
      </c>
      <c r="G32" s="86"/>
    </row>
    <row r="33" spans="2:7">
      <c r="B33" s="84"/>
      <c r="C33" s="85"/>
      <c r="D33" s="86"/>
      <c r="E33" s="86"/>
      <c r="F33" s="87"/>
      <c r="G33" s="86"/>
    </row>
    <row r="34" spans="2:7">
      <c r="B34" s="84" t="s">
        <v>79</v>
      </c>
      <c r="C34" s="85"/>
      <c r="D34" s="86"/>
      <c r="E34" s="86"/>
      <c r="F34" s="87" t="s">
        <v>101</v>
      </c>
      <c r="G34" s="86"/>
    </row>
    <row r="37" spans="2:7">
      <c r="D37" s="93"/>
    </row>
    <row r="38" spans="2:7">
      <c r="D38" s="17"/>
    </row>
    <row r="41" spans="2:7">
      <c r="C41" s="121"/>
    </row>
  </sheetData>
  <mergeCells count="23">
    <mergeCell ref="B22:H22"/>
    <mergeCell ref="B13:H13"/>
    <mergeCell ref="B16:H16"/>
    <mergeCell ref="A9:I9"/>
    <mergeCell ref="A11:A12"/>
    <mergeCell ref="B11:B12"/>
    <mergeCell ref="C11:C12"/>
    <mergeCell ref="D11:D12"/>
    <mergeCell ref="E11:G11"/>
    <mergeCell ref="H11:H12"/>
    <mergeCell ref="I11:I12"/>
    <mergeCell ref="A8:I8"/>
    <mergeCell ref="A1:B1"/>
    <mergeCell ref="G1:I1"/>
    <mergeCell ref="A2:D2"/>
    <mergeCell ref="G2:I2"/>
    <mergeCell ref="A3:E3"/>
    <mergeCell ref="A4:B4"/>
    <mergeCell ref="A5:B5"/>
    <mergeCell ref="C5:D5"/>
    <mergeCell ref="A6:B6"/>
    <mergeCell ref="C6:D6"/>
    <mergeCell ref="A7:I7"/>
  </mergeCells>
  <hyperlinks>
    <hyperlink ref="A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</vt:lpstr>
      <vt:lpstr>граффик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Виктор</cp:lastModifiedBy>
  <cp:lastPrinted>2016-12-07T11:26:57Z</cp:lastPrinted>
  <dcterms:created xsi:type="dcterms:W3CDTF">2004-03-26T07:37:01Z</dcterms:created>
  <dcterms:modified xsi:type="dcterms:W3CDTF">2016-12-26T13:01:52Z</dcterms:modified>
</cp:coreProperties>
</file>